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 firstSheet="1" activeTab="1"/>
  </bookViews>
  <sheets>
    <sheet name="Rekapitulace zakázky" sheetId="1" state="veryHidden" r:id="rId1"/>
    <sheet name="O2 - Žákovské sprchy" sheetId="2" r:id="rId2"/>
  </sheets>
  <definedNames>
    <definedName name="_xlnm._FilterDatabase" localSheetId="1" hidden="1">'O2 - Žákovské sprchy'!$C$129:$K$272</definedName>
    <definedName name="_xlnm.Print_Titles" localSheetId="1">'O2 - Žákovské sprchy'!$129:$129</definedName>
    <definedName name="_xlnm.Print_Titles" localSheetId="0">'Rekapitulace zakázky'!$92:$92</definedName>
    <definedName name="_xlnm.Print_Area" localSheetId="1">'O2 - Žákovské sprchy'!$C$4:$J$76,'O2 - Žákovské sprchy'!$C$82:$J$111,'O2 - Žákovské sprchy'!$C$117:$J$272</definedName>
    <definedName name="_xlnm.Print_Area" localSheetId="0">'Rekapitulace zakázky'!$D$4:$AO$76,'Rekapitulace zakázky'!$C$82:$AQ$96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72" i="2"/>
  <c r="BH272" i="2"/>
  <c r="BG272" i="2"/>
  <c r="BF272" i="2"/>
  <c r="T272" i="2"/>
  <c r="T271" i="2" s="1"/>
  <c r="R272" i="2"/>
  <c r="R271" i="2"/>
  <c r="P272" i="2"/>
  <c r="P271" i="2"/>
  <c r="BI268" i="2"/>
  <c r="BH268" i="2"/>
  <c r="BG268" i="2"/>
  <c r="BF268" i="2"/>
  <c r="T268" i="2"/>
  <c r="T267" i="2"/>
  <c r="R268" i="2"/>
  <c r="R267" i="2"/>
  <c r="P268" i="2"/>
  <c r="P267" i="2"/>
  <c r="BI264" i="2"/>
  <c r="BH264" i="2"/>
  <c r="BG264" i="2"/>
  <c r="BF264" i="2"/>
  <c r="T264" i="2"/>
  <c r="T263" i="2"/>
  <c r="R264" i="2"/>
  <c r="R263" i="2" s="1"/>
  <c r="P264" i="2"/>
  <c r="P263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T161" i="2" s="1"/>
  <c r="R162" i="2"/>
  <c r="R161" i="2"/>
  <c r="P162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F126" i="2"/>
  <c r="F124" i="2"/>
  <c r="E122" i="2"/>
  <c r="F91" i="2"/>
  <c r="F89" i="2"/>
  <c r="E87" i="2"/>
  <c r="J24" i="2"/>
  <c r="E24" i="2"/>
  <c r="J92" i="2" s="1"/>
  <c r="J23" i="2"/>
  <c r="J21" i="2"/>
  <c r="E21" i="2"/>
  <c r="J126" i="2" s="1"/>
  <c r="J20" i="2"/>
  <c r="J18" i="2"/>
  <c r="E18" i="2"/>
  <c r="F127" i="2" s="1"/>
  <c r="J17" i="2"/>
  <c r="J12" i="2"/>
  <c r="J124" i="2" s="1"/>
  <c r="E7" i="2"/>
  <c r="E85" i="2"/>
  <c r="L90" i="1"/>
  <c r="AM90" i="1"/>
  <c r="AM89" i="1"/>
  <c r="L89" i="1"/>
  <c r="AM87" i="1"/>
  <c r="L87" i="1"/>
  <c r="L85" i="1"/>
  <c r="L84" i="1"/>
  <c r="J268" i="2"/>
  <c r="BK264" i="2"/>
  <c r="BK259" i="2"/>
  <c r="J247" i="2"/>
  <c r="BK244" i="2"/>
  <c r="BK226" i="2"/>
  <c r="J214" i="2"/>
  <c r="J206" i="2"/>
  <c r="BK200" i="2"/>
  <c r="BK194" i="2"/>
  <c r="J190" i="2"/>
  <c r="BK174" i="2"/>
  <c r="BK165" i="2"/>
  <c r="BK162" i="2"/>
  <c r="BK157" i="2"/>
  <c r="BK156" i="2"/>
  <c r="J253" i="2"/>
  <c r="BK252" i="2"/>
  <c r="BK250" i="2"/>
  <c r="BK238" i="2"/>
  <c r="J222" i="2"/>
  <c r="J220" i="2"/>
  <c r="BK167" i="2"/>
  <c r="BK242" i="2"/>
  <c r="J238" i="2"/>
  <c r="BK236" i="2"/>
  <c r="J234" i="2"/>
  <c r="J231" i="2"/>
  <c r="BK225" i="2"/>
  <c r="BK203" i="2"/>
  <c r="BK198" i="2"/>
  <c r="BK182" i="2"/>
  <c r="J167" i="2"/>
  <c r="J158" i="2"/>
  <c r="J148" i="2"/>
  <c r="J139" i="2"/>
  <c r="BK253" i="2"/>
  <c r="J244" i="2"/>
  <c r="J272" i="2"/>
  <c r="BK268" i="2"/>
  <c r="J236" i="2"/>
  <c r="J225" i="2"/>
  <c r="BK208" i="2"/>
  <c r="J203" i="2"/>
  <c r="BK192" i="2"/>
  <c r="BK179" i="2"/>
  <c r="BK172" i="2"/>
  <c r="BK158" i="2"/>
  <c r="BK155" i="2"/>
  <c r="J256" i="2"/>
  <c r="BK247" i="2"/>
  <c r="BK217" i="2"/>
  <c r="J210" i="2"/>
  <c r="BK186" i="2"/>
  <c r="J252" i="2"/>
  <c r="BK188" i="2"/>
  <c r="BK176" i="2"/>
  <c r="J174" i="2"/>
  <c r="J169" i="2"/>
  <c r="J155" i="2"/>
  <c r="J146" i="2"/>
  <c r="J250" i="2"/>
  <c r="BK228" i="2"/>
  <c r="BK184" i="2"/>
  <c r="BK171" i="2"/>
  <c r="BK151" i="2"/>
  <c r="BK140" i="2"/>
  <c r="BK133" i="2"/>
  <c r="J262" i="2"/>
  <c r="J226" i="2"/>
  <c r="BK212" i="2"/>
  <c r="BK272" i="2"/>
  <c r="J264" i="2"/>
  <c r="BK262" i="2"/>
  <c r="J240" i="2"/>
  <c r="J228" i="2"/>
  <c r="BK205" i="2"/>
  <c r="J182" i="2"/>
  <c r="J179" i="2"/>
  <c r="J176" i="2"/>
  <c r="J172" i="2"/>
  <c r="J162" i="2"/>
  <c r="J156" i="2"/>
  <c r="J151" i="2"/>
  <c r="J242" i="2"/>
  <c r="J200" i="2"/>
  <c r="BK190" i="2"/>
  <c r="BK148" i="2"/>
  <c r="BK146" i="2"/>
  <c r="BK142" i="2"/>
  <c r="BK136" i="2"/>
  <c r="J259" i="2"/>
  <c r="BK256" i="2"/>
  <c r="BK222" i="2"/>
  <c r="J208" i="2"/>
  <c r="J198" i="2"/>
  <c r="J171" i="2"/>
  <c r="J165" i="2"/>
  <c r="J140" i="2"/>
  <c r="J136" i="2"/>
  <c r="BK240" i="2"/>
  <c r="BK231" i="2"/>
  <c r="BK220" i="2"/>
  <c r="J217" i="2"/>
  <c r="BK210" i="2"/>
  <c r="J201" i="2"/>
  <c r="J186" i="2"/>
  <c r="J184" i="2"/>
  <c r="BK169" i="2"/>
  <c r="J142" i="2"/>
  <c r="AS94" i="1"/>
  <c r="BK234" i="2"/>
  <c r="BK214" i="2"/>
  <c r="J205" i="2"/>
  <c r="BK201" i="2"/>
  <c r="J196" i="2"/>
  <c r="BK160" i="2"/>
  <c r="J212" i="2"/>
  <c r="BK206" i="2"/>
  <c r="BK196" i="2"/>
  <c r="J194" i="2"/>
  <c r="J192" i="2"/>
  <c r="J188" i="2"/>
  <c r="J160" i="2"/>
  <c r="J157" i="2"/>
  <c r="BK139" i="2"/>
  <c r="J133" i="2"/>
  <c r="P207" i="2" l="1"/>
  <c r="R207" i="2"/>
  <c r="T207" i="2"/>
  <c r="BK237" i="2"/>
  <c r="J237" i="2" s="1"/>
  <c r="J107" i="2" s="1"/>
  <c r="P237" i="2"/>
  <c r="R237" i="2"/>
  <c r="T237" i="2"/>
  <c r="P132" i="2"/>
  <c r="BK154" i="2"/>
  <c r="J154" i="2"/>
  <c r="J100" i="2"/>
  <c r="R132" i="2"/>
  <c r="BK132" i="2"/>
  <c r="J132" i="2"/>
  <c r="J98" i="2" s="1"/>
  <c r="T145" i="2"/>
  <c r="T164" i="2"/>
  <c r="R173" i="2"/>
  <c r="R145" i="2"/>
  <c r="T154" i="2"/>
  <c r="T131" i="2" s="1"/>
  <c r="BK164" i="2"/>
  <c r="J164" i="2"/>
  <c r="J103" i="2" s="1"/>
  <c r="BK145" i="2"/>
  <c r="J145" i="2"/>
  <c r="J99" i="2"/>
  <c r="P145" i="2"/>
  <c r="R154" i="2"/>
  <c r="R164" i="2"/>
  <c r="BK181" i="2"/>
  <c r="J181" i="2" s="1"/>
  <c r="J105" i="2" s="1"/>
  <c r="T132" i="2"/>
  <c r="P154" i="2"/>
  <c r="P164" i="2"/>
  <c r="BK173" i="2"/>
  <c r="J173" i="2"/>
  <c r="J104" i="2" s="1"/>
  <c r="P173" i="2"/>
  <c r="T173" i="2"/>
  <c r="P181" i="2"/>
  <c r="R181" i="2"/>
  <c r="T181" i="2"/>
  <c r="BK207" i="2"/>
  <c r="J207" i="2"/>
  <c r="J106" i="2" s="1"/>
  <c r="J89" i="2"/>
  <c r="J91" i="2"/>
  <c r="BE172" i="2"/>
  <c r="BE201" i="2"/>
  <c r="BE226" i="2"/>
  <c r="BE162" i="2"/>
  <c r="BE182" i="2"/>
  <c r="BE220" i="2"/>
  <c r="BE225" i="2"/>
  <c r="BE133" i="2"/>
  <c r="BE155" i="2"/>
  <c r="BE192" i="2"/>
  <c r="BE234" i="2"/>
  <c r="BE242" i="2"/>
  <c r="BE250" i="2"/>
  <c r="BE142" i="2"/>
  <c r="BE151" i="2"/>
  <c r="BE156" i="2"/>
  <c r="BE167" i="2"/>
  <c r="BE217" i="2"/>
  <c r="BE240" i="2"/>
  <c r="BE244" i="2"/>
  <c r="E120" i="2"/>
  <c r="BE212" i="2"/>
  <c r="BE228" i="2"/>
  <c r="BE262" i="2"/>
  <c r="BE171" i="2"/>
  <c r="BE184" i="2"/>
  <c r="BE196" i="2"/>
  <c r="BE236" i="2"/>
  <c r="BE252" i="2"/>
  <c r="BE268" i="2"/>
  <c r="BE272" i="2"/>
  <c r="J127" i="2"/>
  <c r="BE136" i="2"/>
  <c r="BE160" i="2"/>
  <c r="BE165" i="2"/>
  <c r="BE222" i="2"/>
  <c r="F92" i="2"/>
  <c r="BE176" i="2"/>
  <c r="BE200" i="2"/>
  <c r="BE203" i="2"/>
  <c r="BE208" i="2"/>
  <c r="BK263" i="2"/>
  <c r="J263" i="2"/>
  <c r="J108" i="2"/>
  <c r="BE158" i="2"/>
  <c r="BE210" i="2"/>
  <c r="BE146" i="2"/>
  <c r="BE198" i="2"/>
  <c r="BE205" i="2"/>
  <c r="BE231" i="2"/>
  <c r="BE238" i="2"/>
  <c r="BE139" i="2"/>
  <c r="BE253" i="2"/>
  <c r="BE264" i="2"/>
  <c r="BE247" i="2"/>
  <c r="BE140" i="2"/>
  <c r="BE169" i="2"/>
  <c r="BE174" i="2"/>
  <c r="BE188" i="2"/>
  <c r="BE194" i="2"/>
  <c r="BE214" i="2"/>
  <c r="BE259" i="2"/>
  <c r="BK267" i="2"/>
  <c r="J267" i="2"/>
  <c r="J109" i="2"/>
  <c r="BE157" i="2"/>
  <c r="BE186" i="2"/>
  <c r="BE190" i="2"/>
  <c r="BE206" i="2"/>
  <c r="BE148" i="2"/>
  <c r="BE179" i="2"/>
  <c r="BE256" i="2"/>
  <c r="BK161" i="2"/>
  <c r="J161" i="2"/>
  <c r="J101" i="2"/>
  <c r="BK271" i="2"/>
  <c r="J271" i="2"/>
  <c r="J110" i="2" s="1"/>
  <c r="F37" i="2"/>
  <c r="BD95" i="1" s="1"/>
  <c r="BD94" i="1" s="1"/>
  <c r="W33" i="1" s="1"/>
  <c r="F36" i="2"/>
  <c r="BC95" i="1" s="1"/>
  <c r="BC94" i="1" s="1"/>
  <c r="AY94" i="1" s="1"/>
  <c r="J34" i="2"/>
  <c r="AW95" i="1" s="1"/>
  <c r="F35" i="2"/>
  <c r="BB95" i="1" s="1"/>
  <c r="BB94" i="1" s="1"/>
  <c r="W31" i="1" s="1"/>
  <c r="F34" i="2"/>
  <c r="BA95" i="1" s="1"/>
  <c r="BA94" i="1" s="1"/>
  <c r="W30" i="1" s="1"/>
  <c r="P131" i="2" l="1"/>
  <c r="R163" i="2"/>
  <c r="T163" i="2"/>
  <c r="T130" i="2"/>
  <c r="P163" i="2"/>
  <c r="R131" i="2"/>
  <c r="R130" i="2" s="1"/>
  <c r="BK131" i="2"/>
  <c r="J131" i="2"/>
  <c r="J97" i="2" s="1"/>
  <c r="BK163" i="2"/>
  <c r="J163" i="2" s="1"/>
  <c r="J102" i="2" s="1"/>
  <c r="AW94" i="1"/>
  <c r="AK30" i="1" s="1"/>
  <c r="AX94" i="1"/>
  <c r="F33" i="2"/>
  <c r="AZ95" i="1" s="1"/>
  <c r="AZ94" i="1" s="1"/>
  <c r="AV94" i="1" s="1"/>
  <c r="AK29" i="1" s="1"/>
  <c r="W32" i="1"/>
  <c r="J33" i="2"/>
  <c r="AV95" i="1" s="1"/>
  <c r="AT95" i="1" s="1"/>
  <c r="P130" i="2" l="1"/>
  <c r="AU95" i="1"/>
  <c r="BK130" i="2"/>
  <c r="J130" i="2"/>
  <c r="AU94" i="1"/>
  <c r="W29" i="1"/>
  <c r="AT94" i="1"/>
  <c r="J30" i="2"/>
  <c r="AG95" i="1"/>
  <c r="AN95" i="1"/>
  <c r="J96" i="2" l="1"/>
  <c r="J39" i="2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<sst xmlns="http://schemas.openxmlformats.org/spreadsheetml/2006/main" count="1836" uniqueCount="441">
  <si>
    <t>Export Komplet</t>
  </si>
  <si>
    <t/>
  </si>
  <si>
    <t>2.0</t>
  </si>
  <si>
    <t>ZAMOK</t>
  </si>
  <si>
    <t>False</t>
  </si>
  <si>
    <t>{b90b4db7-b7e7-4bac-a298-55938e956672}</t>
  </si>
  <si>
    <t>0,01</t>
  </si>
  <si>
    <t>21</t>
  </si>
  <si>
    <t>15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</si>
  <si>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</si>
  <si>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</si>
  <si>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</si>
  <si>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</si>
  <si>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</si>
  <si>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INP21_01/2021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</si>
  <si>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</si>
  <si>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</si>
  <si>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Oprava žákovských a učitelských školních sprch v 1. patře budovy D</t>
  </si>
  <si>
    <t>KSO:</t>
  </si>
  <si>
    <t>CC-CZ:</t>
  </si>
  <si>
    <t>Místo:</t>
  </si>
  <si>
    <t xml:space="preserve"> </t>
  </si>
  <si>
    <t>Datum:</t>
  </si>
  <si>
    <t>11. 1. 2021</t>
  </si>
  <si>
    <t>Zadavatel:</t>
  </si>
  <si>
    <t>IČ:</t>
  </si>
  <si>
    <t>11. ZŠ Jiřího z Poděbrad, Jiřího z Poděbrad 3109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</si>
  <si>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</si>
  <si>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</si>
  <si>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</si>
  <si>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</si>
  <si>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</si>
  <si>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</si>
  <si>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</si>
  <si>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</si>
  <si>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</si>
  <si>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</si>
  <si>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</si>
  <si>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</si>
  <si>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</si>
  <si>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</si>
  <si>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</si>
  <si>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</si>
  <si>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</si>
  <si>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</si>
  <si>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</si>
  <si>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</si>
  <si>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</si>
  <si>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</si>
  <si>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</si>
  <si>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</si>
  <si>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</si>
  <si>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</si>
  <si>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</si>
  <si>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</si>
  <si>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</si>
  <si>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</si>
  <si>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</si>
  <si>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</si>
  <si>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</si>
  <si>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</si>
  <si>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</si>
  <si>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</si>
  <si>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</si>
  <si>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</si>
  <si>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</si>
  <si>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</si>
  <si>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</si>
  <si>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</si>
  <si>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</si>
  <si>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</si>
  <si>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</si>
  <si>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</si>
  <si>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</si>
  <si>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</si>
  <si>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</si>
  <si>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</si>
  <si>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</si>
  <si>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</si>
  <si>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O2</t>
  </si>
  <si>
    <t>Žákovské sprchy</t>
  </si>
  <si>
    <t>STA</t>
  </si>
  <si>
    <t>1</t>
  </si>
  <si>
    <t>{956806b8-9447-451c-8642-39f13e67bace}</t>
  </si>
  <si>
    <t>2</t>
  </si>
  <si>
    <t>KRYCÍ LIST SOUPISU PRACÍ</t>
  </si>
  <si>
    <t>Objekt:</t>
  </si>
  <si>
    <t>O2 - Žákovské sprchy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</si>
  <si>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</si>
  <si>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</si>
  <si>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</si>
  <si>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</si>
  <si>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</si>
  <si>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</si>
  <si>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</si>
  <si>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</si>
  <si>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</si>
  <si>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</si>
  <si>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</si>
  <si>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</si>
  <si>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</si>
  <si>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</si>
  <si>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</si>
  <si>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</si>
  <si>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</si>
  <si>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</si>
  <si>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</si>
  <si>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</si>
  <si>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</si>
  <si>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</si>
  <si>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</si>
  <si>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</si>
  <si>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</si>
  <si>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</si>
  <si>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</si>
  <si>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</si>
  <si>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</si>
  <si>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</si>
  <si>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</si>
  <si>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</si>
  <si>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</si>
  <si>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</si>
  <si>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</si>
  <si>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</si>
  <si>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</si>
  <si>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</si>
  <si>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612131101</t>
  </si>
  <si>
    <t>Cementový postřik vnitřních stěn nanášený celoplošně ručně</t>
  </si>
  <si>
    <t>m2</t>
  </si>
  <si>
    <t>4</t>
  </si>
  <si>
    <t>2106300927</t>
  </si>
  <si>
    <t>VV</t>
  </si>
  <si>
    <t>"v ploše keramického obkladu</t>
  </si>
  <si>
    <t>107,8</t>
  </si>
  <si>
    <t>612331111</t>
  </si>
  <si>
    <t>Cementová omítka hrubá jednovrstvá zatřená vnitřních stěn nanášená ručně</t>
  </si>
  <si>
    <t>-1190466717</t>
  </si>
  <si>
    <t>3</t>
  </si>
  <si>
    <t>612331191</t>
  </si>
  <si>
    <t>Příplatek k cementové omítce vnitřních stěn za každých dalších 5 mm tloušťky ručně</t>
  </si>
  <si>
    <t>-1960023595</t>
  </si>
  <si>
    <t>619995001</t>
  </si>
  <si>
    <t>Začištění omítek kolem oken, dveří, podlah nebo obkladů</t>
  </si>
  <si>
    <t>m</t>
  </si>
  <si>
    <t>1111853321</t>
  </si>
  <si>
    <t>10,4*2</t>
  </si>
  <si>
    <t>5</t>
  </si>
  <si>
    <t>632450134</t>
  </si>
  <si>
    <t>Vyrovnávací cementový potěr tl do 50 mm ze suchých směsí provedený v ploše</t>
  </si>
  <si>
    <t>893663434</t>
  </si>
  <si>
    <t>"žákovské sprchy č. 1, 2</t>
  </si>
  <si>
    <t>13,0*2</t>
  </si>
  <si>
    <t>9</t>
  </si>
  <si>
    <t>Ostatní konstrukce a práce, bourání</t>
  </si>
  <si>
    <t>952901111</t>
  </si>
  <si>
    <t>Vyčištění budov bytové a občanské výstavby při výšce podlaží do 4 m</t>
  </si>
  <si>
    <t>1683283881</t>
  </si>
  <si>
    <t>20,0*2</t>
  </si>
  <si>
    <t>7</t>
  </si>
  <si>
    <t>965045111</t>
  </si>
  <si>
    <t>Bourání potěrů cementových nebo pískocementových tl do 50 mm pl do 1 m2</t>
  </si>
  <si>
    <t>253246505</t>
  </si>
  <si>
    <t>8</t>
  </si>
  <si>
    <t>978013191</t>
  </si>
  <si>
    <t>Otlučení (osekání) vnitřní vápenné nebo vápenocementové omítky stěn v rozsahu do 100 %</t>
  </si>
  <si>
    <t>-790308587</t>
  </si>
  <si>
    <t>"v ploše stávajícího keramického obkladu</t>
  </si>
  <si>
    <t>997</t>
  </si>
  <si>
    <t>Přesun sutě</t>
  </si>
  <si>
    <t>997002611</t>
  </si>
  <si>
    <t>Nakládání suti a vybouraných hmot</t>
  </si>
  <si>
    <t>t</t>
  </si>
  <si>
    <t>-1393834835</t>
  </si>
  <si>
    <t>10</t>
  </si>
  <si>
    <t>997013211</t>
  </si>
  <si>
    <t>Vnitrostaveništní doprava suti a vybouraných hmot pro budovy v do 6 m ručně</t>
  </si>
  <si>
    <t>2074395684</t>
  </si>
  <si>
    <t>11</t>
  </si>
  <si>
    <t>997013501</t>
  </si>
  <si>
    <t>Odvoz suti a vybouraných hmot na skládku nebo meziskládku do 1 km se složením</t>
  </si>
  <si>
    <t>1237649574</t>
  </si>
  <si>
    <t>12</t>
  </si>
  <si>
    <t>997013509</t>
  </si>
  <si>
    <t>Příplatek k odvozu suti a vybouraných hmot na skládku ZKD 1 km přes 1 km</t>
  </si>
  <si>
    <t>375573258</t>
  </si>
  <si>
    <t>11,521*4 'Přepočtené koeficientem množství</t>
  </si>
  <si>
    <t>13</t>
  </si>
  <si>
    <t>997013609</t>
  </si>
  <si>
    <t>Poplatek za uložení na skládce (skládkovné) stavebního odpadu ze směsí nebo oddělených frakcí betonu, cihel a keramických výrobků kód odpadu 17 01 07</t>
  </si>
  <si>
    <t>197027076</t>
  </si>
  <si>
    <t>998</t>
  </si>
  <si>
    <t>Přesun hmot</t>
  </si>
  <si>
    <t>14</t>
  </si>
  <si>
    <t>998018001</t>
  </si>
  <si>
    <t>Přesun hmot ruční pro budovy v do 6 m</t>
  </si>
  <si>
    <t>1333497144</t>
  </si>
  <si>
    <t>PSV</t>
  </si>
  <si>
    <t>Práce a dodávky PSV</t>
  </si>
  <si>
    <t>721</t>
  </si>
  <si>
    <t>Zdravotechnika - vnitřní kanalizace</t>
  </si>
  <si>
    <t>721171914</t>
  </si>
  <si>
    <t>Potrubí z PP propojení potrubí DN 75</t>
  </si>
  <si>
    <t>kus</t>
  </si>
  <si>
    <t>16</t>
  </si>
  <si>
    <t>-1578716522</t>
  </si>
  <si>
    <t>6+6</t>
  </si>
  <si>
    <t>721210812</t>
  </si>
  <si>
    <t>Demontáž vpustí podlahových DN 70</t>
  </si>
  <si>
    <t>-1799915929</t>
  </si>
  <si>
    <t>17</t>
  </si>
  <si>
    <t>721211912</t>
  </si>
  <si>
    <t>Montáž vpustí podlahových DN 50/75</t>
  </si>
  <si>
    <t>-1816952503</t>
  </si>
  <si>
    <t>18</t>
  </si>
  <si>
    <t>M</t>
  </si>
  <si>
    <t>6000041840</t>
  </si>
  <si>
    <t>Podlahová vpusť 105×105 mm - DN50/75 s nerezovou mřížkou</t>
  </si>
  <si>
    <t>32</t>
  </si>
  <si>
    <t>334968022</t>
  </si>
  <si>
    <t>19</t>
  </si>
  <si>
    <t>998721101</t>
  </si>
  <si>
    <t>Přesun hmot tonážní pro vnitřní kanalizace v objektech v do 6 m</t>
  </si>
  <si>
    <t>1636666138</t>
  </si>
  <si>
    <t>722</t>
  </si>
  <si>
    <t>Zdravotechnika - vnitřní vodovod</t>
  </si>
  <si>
    <t>20</t>
  </si>
  <si>
    <t>722130901</t>
  </si>
  <si>
    <t>Potrubí pozinkované závitové zazátkování vývodu</t>
  </si>
  <si>
    <t>736562973</t>
  </si>
  <si>
    <t>12+12</t>
  </si>
  <si>
    <t>722190901</t>
  </si>
  <si>
    <t>Uzavření nebo otevření vodovodního potrubí při opravách</t>
  </si>
  <si>
    <t>-1426042966</t>
  </si>
  <si>
    <t>"odstavení vodovodního potrubí před demontáži baterie</t>
  </si>
  <si>
    <t>2+2</t>
  </si>
  <si>
    <t>22</t>
  </si>
  <si>
    <t>722220900R</t>
  </si>
  <si>
    <t>Úprava stávajících vodovodních výpustek pro montáž nových sprchových baterií</t>
  </si>
  <si>
    <t>1933532950</t>
  </si>
  <si>
    <t>725</t>
  </si>
  <si>
    <t>Zdravotechnika - zařizovací předměty</t>
  </si>
  <si>
    <t>23</t>
  </si>
  <si>
    <t>725210911</t>
  </si>
  <si>
    <t>Opravy umyvadel odmontování a zpětná montáž umyvadel bez výtokových armatur</t>
  </si>
  <si>
    <t>-1010731005</t>
  </si>
  <si>
    <t>4+4</t>
  </si>
  <si>
    <t>24</t>
  </si>
  <si>
    <t>725210984</t>
  </si>
  <si>
    <t>Opravy umyvadel odmontování rohového ventilu G 1/2</t>
  </si>
  <si>
    <t>-1243435419</t>
  </si>
  <si>
    <t>8+8</t>
  </si>
  <si>
    <t>25</t>
  </si>
  <si>
    <t>725230913</t>
  </si>
  <si>
    <t>Opravy bidetů demontáž a zpětná montáž baterie bidetové</t>
  </si>
  <si>
    <t>-1646886557</t>
  </si>
  <si>
    <t>26</t>
  </si>
  <si>
    <t>725231911</t>
  </si>
  <si>
    <t>Opravy bidetů demontáž a zpětná montáž bidet keramický bez soupravy klasický</t>
  </si>
  <si>
    <t>481046973</t>
  </si>
  <si>
    <t>27</t>
  </si>
  <si>
    <t>725800923</t>
  </si>
  <si>
    <t>Zpětná montáž baterie stojánkové</t>
  </si>
  <si>
    <t>1690831584</t>
  </si>
  <si>
    <t>28</t>
  </si>
  <si>
    <t>725813111</t>
  </si>
  <si>
    <t>Ventil rohový bez připojovací trubičky nebo flexi hadičky G 1/2"</t>
  </si>
  <si>
    <t>soubor</t>
  </si>
  <si>
    <t>2128139359</t>
  </si>
  <si>
    <t>29</t>
  </si>
  <si>
    <t>725820802</t>
  </si>
  <si>
    <t>Demontáž baterie stojánkové do jednoho otvoru</t>
  </si>
  <si>
    <t>671578830</t>
  </si>
  <si>
    <t>30</t>
  </si>
  <si>
    <t>725840850</t>
  </si>
  <si>
    <t>Demontáž baterie sprch diferenciální do G 3/4x1</t>
  </si>
  <si>
    <t>-258330910</t>
  </si>
  <si>
    <t>31</t>
  </si>
  <si>
    <t>725849411</t>
  </si>
  <si>
    <t>Montáž baterie sprchové nástěnná s nastavitelnou výškou sprchy</t>
  </si>
  <si>
    <t>98338212</t>
  </si>
  <si>
    <t>55145537</t>
  </si>
  <si>
    <t>baterie sprchová nástěnná, vč. sprchového setu (hlavice s hadicí a úchytným systémem)</t>
  </si>
  <si>
    <t>2038128986</t>
  </si>
  <si>
    <t>33</t>
  </si>
  <si>
    <t>725860811</t>
  </si>
  <si>
    <t>Demontáž uzávěrů zápachu jednoduchých</t>
  </si>
  <si>
    <t>-890935232</t>
  </si>
  <si>
    <t>34</t>
  </si>
  <si>
    <t>725869101</t>
  </si>
  <si>
    <t>Montáž zápachových uzávěrek umyvadlových do DN 40</t>
  </si>
  <si>
    <t>-704625282</t>
  </si>
  <si>
    <t>35</t>
  </si>
  <si>
    <t>55161310</t>
  </si>
  <si>
    <t>sifon umyvadlový s výpustí s mřížkou a zátkou DN 40</t>
  </si>
  <si>
    <t>1576435378</t>
  </si>
  <si>
    <t>36</t>
  </si>
  <si>
    <t>998725101</t>
  </si>
  <si>
    <t>Přesun hmot tonážní pro zařizovací předměty v objektech v do 6 m</t>
  </si>
  <si>
    <t>-259079512</t>
  </si>
  <si>
    <t>771</t>
  </si>
  <si>
    <t>Podlahy z dlaždic</t>
  </si>
  <si>
    <t>37</t>
  </si>
  <si>
    <t>771121011</t>
  </si>
  <si>
    <t>Nátěr penetrační na podlahu</t>
  </si>
  <si>
    <t>-1336216086</t>
  </si>
  <si>
    <t>26,0</t>
  </si>
  <si>
    <t>38</t>
  </si>
  <si>
    <t>771161022</t>
  </si>
  <si>
    <t>Montáž profilu pro schodové hrany nebo ukončení dlažby</t>
  </si>
  <si>
    <t>866909832</t>
  </si>
  <si>
    <t>2,96*2</t>
  </si>
  <si>
    <t>39</t>
  </si>
  <si>
    <t>3750050660</t>
  </si>
  <si>
    <t>Ukončovací profil hrana 10 mm/2,5 m nerez</t>
  </si>
  <si>
    <t>-1947863892</t>
  </si>
  <si>
    <t>5,92*1,1</t>
  </si>
  <si>
    <t>40</t>
  </si>
  <si>
    <t>771573810</t>
  </si>
  <si>
    <t>Demontáž podlah z dlaždic keramických lepených</t>
  </si>
  <si>
    <t>-1200129183</t>
  </si>
  <si>
    <t>41</t>
  </si>
  <si>
    <t>771574226</t>
  </si>
  <si>
    <t>Montáž podlah keramických reliéfních lepených flexibilním lepidlem do 25 ks/m2</t>
  </si>
  <si>
    <t>1529154994</t>
  </si>
  <si>
    <t>"žakovské sprchy č. 1, 2</t>
  </si>
  <si>
    <t>42</t>
  </si>
  <si>
    <t>5976101R</t>
  </si>
  <si>
    <t>dlažba keramická slinutá reliéfní do interiéru přes 22 do 25ks/m2 (R11B)</t>
  </si>
  <si>
    <t>1283881881</t>
  </si>
  <si>
    <t>26,0*1,1</t>
  </si>
  <si>
    <t>43</t>
  </si>
  <si>
    <t>771577112</t>
  </si>
  <si>
    <t>Příplatek k montáži podlah keramických lepených flexibilním lepidlem za omezený prostor</t>
  </si>
  <si>
    <t>619967717</t>
  </si>
  <si>
    <t>"sprchové kóje</t>
  </si>
  <si>
    <t>0,73*6*2</t>
  </si>
  <si>
    <t>44</t>
  </si>
  <si>
    <t>771577114</t>
  </si>
  <si>
    <t>Příplatek k montáži podlah keramických lepených flexibilním lepidlem za spárování tmelem dvousložkovým</t>
  </si>
  <si>
    <t>-1897914647</t>
  </si>
  <si>
    <t>45</t>
  </si>
  <si>
    <t>771591112</t>
  </si>
  <si>
    <t>Izolace pod dlažbu nátěrem nebo stěrkou ve dvou vrstvách</t>
  </si>
  <si>
    <t>1487770195</t>
  </si>
  <si>
    <t>46</t>
  </si>
  <si>
    <t>771591116</t>
  </si>
  <si>
    <t>Podlahy spárování epoxidem</t>
  </si>
  <si>
    <t>-982213991</t>
  </si>
  <si>
    <t>"styk obklad/dlažba</t>
  </si>
  <si>
    <t>30,4*2</t>
  </si>
  <si>
    <t>47</t>
  </si>
  <si>
    <t>771591185</t>
  </si>
  <si>
    <t>Podlahy pracnější řezání keramických dlaždic rovné</t>
  </si>
  <si>
    <t>987027115</t>
  </si>
  <si>
    <t>"kolem podlahové vpusti</t>
  </si>
  <si>
    <t>24*2</t>
  </si>
  <si>
    <t>48</t>
  </si>
  <si>
    <t>771591264</t>
  </si>
  <si>
    <t>Izolace těsnícími pásy mezi podlahou a stěnou</t>
  </si>
  <si>
    <t>1511983296</t>
  </si>
  <si>
    <t>24,26*2</t>
  </si>
  <si>
    <t>49</t>
  </si>
  <si>
    <t>998771101</t>
  </si>
  <si>
    <t>Přesun hmot tonážní pro podlahy z dlaždic v objektech v do 6 m</t>
  </si>
  <si>
    <t>-138239620</t>
  </si>
  <si>
    <t>781</t>
  </si>
  <si>
    <t>Dokončovací práce - obklady</t>
  </si>
  <si>
    <t>50</t>
  </si>
  <si>
    <t>781121011</t>
  </si>
  <si>
    <t>Nátěr penetrační na stěnu</t>
  </si>
  <si>
    <t>-1965196913</t>
  </si>
  <si>
    <t>51</t>
  </si>
  <si>
    <t>781131112</t>
  </si>
  <si>
    <t>Izolace pod obklad nátěrem nebo stěrkou ve dvou vrstvách</t>
  </si>
  <si>
    <t>-1339718781</t>
  </si>
  <si>
    <t>31,65*2</t>
  </si>
  <si>
    <t>52</t>
  </si>
  <si>
    <t>781131232</t>
  </si>
  <si>
    <t>Izolace pod obklad těsnícími pásy pro styčné nebo dilatační spáry</t>
  </si>
  <si>
    <t>-711422257</t>
  </si>
  <si>
    <t>24,0*2</t>
  </si>
  <si>
    <t>53</t>
  </si>
  <si>
    <t>781473810</t>
  </si>
  <si>
    <t>Demontáž obkladů z obkladaček keramických lepených</t>
  </si>
  <si>
    <t>276825106</t>
  </si>
  <si>
    <t>53,9*2</t>
  </si>
  <si>
    <t>54</t>
  </si>
  <si>
    <t>781474113</t>
  </si>
  <si>
    <t>Montáž obkladů vnitřních keramických hladkých do 19 ks/m2 lepených flexibilním lepidlem</t>
  </si>
  <si>
    <t>1454967816</t>
  </si>
  <si>
    <t>55</t>
  </si>
  <si>
    <t>59761071</t>
  </si>
  <si>
    <t>obklad keramický hladký přes 12 do 19ks/m2</t>
  </si>
  <si>
    <t>-975096988</t>
  </si>
  <si>
    <t>107,8*1,1</t>
  </si>
  <si>
    <t>56</t>
  </si>
  <si>
    <t>781477114</t>
  </si>
  <si>
    <t>Příplatek k montáži obkladů vnitřních keramických hladkých za spárování tmelem dvousložkovým</t>
  </si>
  <si>
    <t>339828867</t>
  </si>
  <si>
    <t>57</t>
  </si>
  <si>
    <t>781494511</t>
  </si>
  <si>
    <t>Plastové profily ukončovací lepené flexibilním lepidlem</t>
  </si>
  <si>
    <t>1251162488</t>
  </si>
  <si>
    <t>50,7*2</t>
  </si>
  <si>
    <t>58</t>
  </si>
  <si>
    <t>781495116</t>
  </si>
  <si>
    <t>Spárování vnitřních obkladů epoxidem</t>
  </si>
  <si>
    <t>-29465741</t>
  </si>
  <si>
    <t>"vnitřní svislé kouty</t>
  </si>
  <si>
    <t>23,4*2</t>
  </si>
  <si>
    <t>59</t>
  </si>
  <si>
    <t>781495141</t>
  </si>
  <si>
    <t>Průnik obkladem kruhový do DN 30</t>
  </si>
  <si>
    <t>-1310459127</t>
  </si>
  <si>
    <t>"vodovodní výpustky</t>
  </si>
  <si>
    <t>60</t>
  </si>
  <si>
    <t>998781101</t>
  </si>
  <si>
    <t>Přesun hmot tonážní pro obklady keramické v objektech v do 6 m</t>
  </si>
  <si>
    <t>-158319028</t>
  </si>
  <si>
    <t>783</t>
  </si>
  <si>
    <t>Dokončovací práce - nátěry</t>
  </si>
  <si>
    <t>61</t>
  </si>
  <si>
    <t>783923171</t>
  </si>
  <si>
    <t>Penetrační akrylátový nátěr hrubých betonových podlah</t>
  </si>
  <si>
    <t>-925189189</t>
  </si>
  <si>
    <t>"penetrační nátěr podlah před provedením nového potěru</t>
  </si>
  <si>
    <t>784</t>
  </si>
  <si>
    <t>Dokončovací práce - malby a tapety</t>
  </si>
  <si>
    <t>62</t>
  </si>
  <si>
    <t>784221101</t>
  </si>
  <si>
    <t>Dvojnásobné bílé malby ze směsí za sucha dobře otěruvzdorných v místnostech do 3,80 m</t>
  </si>
  <si>
    <t>1657233074</t>
  </si>
  <si>
    <t>"lokální oprava maleb kolem keramického obkladu stěn</t>
  </si>
  <si>
    <t>5,0*2</t>
  </si>
  <si>
    <t>VRN</t>
  </si>
  <si>
    <t>Vedlejší rozpočtové náklady</t>
  </si>
  <si>
    <t>63</t>
  </si>
  <si>
    <t>065002000</t>
  </si>
  <si>
    <t>Mimostaveništní doprava materiálů</t>
  </si>
  <si>
    <t>1024</t>
  </si>
  <si>
    <t>1869256751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</si>
</sst>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7" t="s">
        <v>14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1"/>
      <c r="AQ5" s="21"/>
      <c r="AR5" s="19"/>
      <c r="BE5" s="234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39" t="s">
        <v>17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1"/>
      <c r="AQ6" s="21"/>
      <c r="AR6" s="19"/>
      <c r="BE6" s="235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5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5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5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35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35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5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35"/>
      <c r="BS13" s="16" t="s">
        <v>6</v>
      </c>
    </row>
    <row r="14" spans="1:74" ht="12.75">
      <c r="B14" s="20"/>
      <c r="C14" s="21"/>
      <c r="D14" s="21"/>
      <c r="E14" s="240" t="s">
        <v>29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35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5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5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35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5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5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35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5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5"/>
    </row>
    <row r="23" spans="1:71" s="1" customFormat="1" ht="16.5" customHeight="1">
      <c r="B23" s="20"/>
      <c r="C23" s="21"/>
      <c r="D23" s="21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1"/>
      <c r="AP23" s="21"/>
      <c r="AQ23" s="21"/>
      <c r="AR23" s="19"/>
      <c r="BE23" s="235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5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5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3">
        <f>ROUND(AG94,2)</f>
        <v>0</v>
      </c>
      <c r="AL26" s="244"/>
      <c r="AM26" s="244"/>
      <c r="AN26" s="244"/>
      <c r="AO26" s="244"/>
      <c r="AP26" s="35"/>
      <c r="AQ26" s="35"/>
      <c r="AR26" s="38"/>
      <c r="BE26" s="235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5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5" t="s">
        <v>35</v>
      </c>
      <c r="M28" s="245"/>
      <c r="N28" s="245"/>
      <c r="O28" s="245"/>
      <c r="P28" s="245"/>
      <c r="Q28" s="35"/>
      <c r="R28" s="35"/>
      <c r="S28" s="35"/>
      <c r="T28" s="35"/>
      <c r="U28" s="35"/>
      <c r="V28" s="35"/>
      <c r="W28" s="245" t="s">
        <v>36</v>
      </c>
      <c r="X28" s="245"/>
      <c r="Y28" s="245"/>
      <c r="Z28" s="245"/>
      <c r="AA28" s="245"/>
      <c r="AB28" s="245"/>
      <c r="AC28" s="245"/>
      <c r="AD28" s="245"/>
      <c r="AE28" s="245"/>
      <c r="AF28" s="35"/>
      <c r="AG28" s="35"/>
      <c r="AH28" s="35"/>
      <c r="AI28" s="35"/>
      <c r="AJ28" s="35"/>
      <c r="AK28" s="245" t="s">
        <v>37</v>
      </c>
      <c r="AL28" s="245"/>
      <c r="AM28" s="245"/>
      <c r="AN28" s="245"/>
      <c r="AO28" s="245"/>
      <c r="AP28" s="35"/>
      <c r="AQ28" s="35"/>
      <c r="AR28" s="38"/>
      <c r="BE28" s="235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48">
        <v>0.21</v>
      </c>
      <c r="M29" s="247"/>
      <c r="N29" s="247"/>
      <c r="O29" s="247"/>
      <c r="P29" s="247"/>
      <c r="Q29" s="40"/>
      <c r="R29" s="40"/>
      <c r="S29" s="40"/>
      <c r="T29" s="40"/>
      <c r="U29" s="40"/>
      <c r="V29" s="40"/>
      <c r="W29" s="246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40"/>
      <c r="AG29" s="40"/>
      <c r="AH29" s="40"/>
      <c r="AI29" s="40"/>
      <c r="AJ29" s="40"/>
      <c r="AK29" s="246">
        <f>ROUND(AV94, 2)</f>
        <v>0</v>
      </c>
      <c r="AL29" s="247"/>
      <c r="AM29" s="247"/>
      <c r="AN29" s="247"/>
      <c r="AO29" s="247"/>
      <c r="AP29" s="40"/>
      <c r="AQ29" s="40"/>
      <c r="AR29" s="41"/>
      <c r="BE29" s="236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48">
        <v>0.15</v>
      </c>
      <c r="M30" s="247"/>
      <c r="N30" s="247"/>
      <c r="O30" s="247"/>
      <c r="P30" s="247"/>
      <c r="Q30" s="40"/>
      <c r="R30" s="40"/>
      <c r="S30" s="40"/>
      <c r="T30" s="40"/>
      <c r="U30" s="40"/>
      <c r="V30" s="40"/>
      <c r="W30" s="246">
        <f>ROUND(BA94, 2)</f>
        <v>0</v>
      </c>
      <c r="X30" s="247"/>
      <c r="Y30" s="247"/>
      <c r="Z30" s="247"/>
      <c r="AA30" s="247"/>
      <c r="AB30" s="247"/>
      <c r="AC30" s="247"/>
      <c r="AD30" s="247"/>
      <c r="AE30" s="247"/>
      <c r="AF30" s="40"/>
      <c r="AG30" s="40"/>
      <c r="AH30" s="40"/>
      <c r="AI30" s="40"/>
      <c r="AJ30" s="40"/>
      <c r="AK30" s="246">
        <f>ROUND(AW94, 2)</f>
        <v>0</v>
      </c>
      <c r="AL30" s="247"/>
      <c r="AM30" s="247"/>
      <c r="AN30" s="247"/>
      <c r="AO30" s="247"/>
      <c r="AP30" s="40"/>
      <c r="AQ30" s="40"/>
      <c r="AR30" s="41"/>
      <c r="BE30" s="236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48">
        <v>0.21</v>
      </c>
      <c r="M31" s="247"/>
      <c r="N31" s="247"/>
      <c r="O31" s="247"/>
      <c r="P31" s="247"/>
      <c r="Q31" s="40"/>
      <c r="R31" s="40"/>
      <c r="S31" s="40"/>
      <c r="T31" s="40"/>
      <c r="U31" s="40"/>
      <c r="V31" s="40"/>
      <c r="W31" s="246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F31" s="40"/>
      <c r="AG31" s="40"/>
      <c r="AH31" s="40"/>
      <c r="AI31" s="40"/>
      <c r="AJ31" s="40"/>
      <c r="AK31" s="246">
        <v>0</v>
      </c>
      <c r="AL31" s="247"/>
      <c r="AM31" s="247"/>
      <c r="AN31" s="247"/>
      <c r="AO31" s="247"/>
      <c r="AP31" s="40"/>
      <c r="AQ31" s="40"/>
      <c r="AR31" s="41"/>
      <c r="BE31" s="236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48">
        <v>0.15</v>
      </c>
      <c r="M32" s="247"/>
      <c r="N32" s="247"/>
      <c r="O32" s="247"/>
      <c r="P32" s="247"/>
      <c r="Q32" s="40"/>
      <c r="R32" s="40"/>
      <c r="S32" s="40"/>
      <c r="T32" s="40"/>
      <c r="U32" s="40"/>
      <c r="V32" s="40"/>
      <c r="W32" s="246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F32" s="40"/>
      <c r="AG32" s="40"/>
      <c r="AH32" s="40"/>
      <c r="AI32" s="40"/>
      <c r="AJ32" s="40"/>
      <c r="AK32" s="246">
        <v>0</v>
      </c>
      <c r="AL32" s="247"/>
      <c r="AM32" s="247"/>
      <c r="AN32" s="247"/>
      <c r="AO32" s="247"/>
      <c r="AP32" s="40"/>
      <c r="AQ32" s="40"/>
      <c r="AR32" s="41"/>
      <c r="BE32" s="236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48">
        <v>0</v>
      </c>
      <c r="M33" s="247"/>
      <c r="N33" s="247"/>
      <c r="O33" s="247"/>
      <c r="P33" s="247"/>
      <c r="Q33" s="40"/>
      <c r="R33" s="40"/>
      <c r="S33" s="40"/>
      <c r="T33" s="40"/>
      <c r="U33" s="40"/>
      <c r="V33" s="40"/>
      <c r="W33" s="246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40"/>
      <c r="AG33" s="40"/>
      <c r="AH33" s="40"/>
      <c r="AI33" s="40"/>
      <c r="AJ33" s="40"/>
      <c r="AK33" s="246">
        <v>0</v>
      </c>
      <c r="AL33" s="247"/>
      <c r="AM33" s="247"/>
      <c r="AN33" s="247"/>
      <c r="AO33" s="247"/>
      <c r="AP33" s="40"/>
      <c r="AQ33" s="40"/>
      <c r="AR33" s="41"/>
      <c r="BE33" s="236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5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49" t="s">
        <v>46</v>
      </c>
      <c r="Y35" s="250"/>
      <c r="Z35" s="250"/>
      <c r="AA35" s="250"/>
      <c r="AB35" s="250"/>
      <c r="AC35" s="44"/>
      <c r="AD35" s="44"/>
      <c r="AE35" s="44"/>
      <c r="AF35" s="44"/>
      <c r="AG35" s="44"/>
      <c r="AH35" s="44"/>
      <c r="AI35" s="44"/>
      <c r="AJ35" s="44"/>
      <c r="AK35" s="251">
        <f>SUM(AK26:AK33)</f>
        <v>0</v>
      </c>
      <c r="AL35" s="250"/>
      <c r="AM35" s="250"/>
      <c r="AN35" s="250"/>
      <c r="AO35" s="252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INP21_01/2021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3" t="str">
        <f>K6</f>
        <v>Oprava žákovských a učitelských školních sprch v 1. patře budovy D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55" t="str">
        <f>IF(AN8= "","",AN8)</f>
        <v>11. 1. 2021</v>
      </c>
      <c r="AN87" s="255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11. ZŠ Jiřího z Poděbrad, Jiřího z Poděbrad 3109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56" t="str">
        <f>IF(E17="","",E17)</f>
        <v xml:space="preserve"> </v>
      </c>
      <c r="AN89" s="257"/>
      <c r="AO89" s="257"/>
      <c r="AP89" s="257"/>
      <c r="AQ89" s="35"/>
      <c r="AR89" s="38"/>
      <c r="AS89" s="258" t="s">
        <v>54</v>
      </c>
      <c r="AT89" s="259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56" t="str">
        <f>IF(E20="","",E20)</f>
        <v xml:space="preserve"> </v>
      </c>
      <c r="AN90" s="257"/>
      <c r="AO90" s="257"/>
      <c r="AP90" s="257"/>
      <c r="AQ90" s="35"/>
      <c r="AR90" s="38"/>
      <c r="AS90" s="260"/>
      <c r="AT90" s="261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2"/>
      <c r="AT91" s="263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64" t="s">
        <v>55</v>
      </c>
      <c r="D92" s="265"/>
      <c r="E92" s="265"/>
      <c r="F92" s="265"/>
      <c r="G92" s="265"/>
      <c r="H92" s="72"/>
      <c r="I92" s="266" t="s">
        <v>56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7" t="s">
        <v>57</v>
      </c>
      <c r="AH92" s="265"/>
      <c r="AI92" s="265"/>
      <c r="AJ92" s="265"/>
      <c r="AK92" s="265"/>
      <c r="AL92" s="265"/>
      <c r="AM92" s="265"/>
      <c r="AN92" s="266" t="s">
        <v>58</v>
      </c>
      <c r="AO92" s="265"/>
      <c r="AP92" s="268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2">
        <f>ROUND(AG95,2)</f>
        <v>0</v>
      </c>
      <c r="AH94" s="272"/>
      <c r="AI94" s="272"/>
      <c r="AJ94" s="272"/>
      <c r="AK94" s="272"/>
      <c r="AL94" s="272"/>
      <c r="AM94" s="272"/>
      <c r="AN94" s="273">
        <f>SUM(AG94,AT94)</f>
        <v>0</v>
      </c>
      <c r="AO94" s="273"/>
      <c r="AP94" s="273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U94" s="91" t="s">
        <v>75</v>
      </c>
      <c r="BV94" s="90" t="s">
        <v>76</v>
      </c>
      <c r="BW94" s="90" t="s">
        <v>5</v>
      </c>
      <c r="BX94" s="90" t="s">
        <v>77</v>
      </c>
      <c r="CL94" s="90" t="s">
        <v>1</v>
      </c>
    </row>
    <row r="95" spans="1:91" s="7" customFormat="1" ht="16.5" customHeight="1">
      <c r="A95" s="92" t="s">
        <v>78</v>
      </c>
      <c r="B95" s="93"/>
      <c r="C95" s="94"/>
      <c r="D95" s="271" t="s">
        <v>79</v>
      </c>
      <c r="E95" s="271"/>
      <c r="F95" s="271"/>
      <c r="G95" s="271"/>
      <c r="H95" s="271"/>
      <c r="I95" s="95"/>
      <c r="J95" s="271" t="s">
        <v>80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69">
        <f>'O2 - Žákovské sprchy'!J30</f>
        <v>0</v>
      </c>
      <c r="AH95" s="270"/>
      <c r="AI95" s="270"/>
      <c r="AJ95" s="270"/>
      <c r="AK95" s="270"/>
      <c r="AL95" s="270"/>
      <c r="AM95" s="270"/>
      <c r="AN95" s="269">
        <f>SUM(AG95,AT95)</f>
        <v>0</v>
      </c>
      <c r="AO95" s="270"/>
      <c r="AP95" s="270"/>
      <c r="AQ95" s="96" t="s">
        <v>81</v>
      </c>
      <c r="AR95" s="97"/>
      <c r="AS95" s="98">
        <v>0</v>
      </c>
      <c r="AT95" s="99">
        <f>ROUND(SUM(AV95:AW95),2)</f>
        <v>0</v>
      </c>
      <c r="AU95" s="100">
        <f>'O2 - Žákovské sprchy'!P130</f>
        <v>0</v>
      </c>
      <c r="AV95" s="99">
        <f>'O2 - Žákovské sprchy'!J33</f>
        <v>0</v>
      </c>
      <c r="AW95" s="99">
        <f>'O2 - Žákovské sprchy'!J34</f>
        <v>0</v>
      </c>
      <c r="AX95" s="99">
        <f>'O2 - Žákovské sprchy'!J35</f>
        <v>0</v>
      </c>
      <c r="AY95" s="99">
        <f>'O2 - Žákovské sprchy'!J36</f>
        <v>0</v>
      </c>
      <c r="AZ95" s="99">
        <f>'O2 - Žákovské sprchy'!F33</f>
        <v>0</v>
      </c>
      <c r="BA95" s="99">
        <f>'O2 - Žákovské sprchy'!F34</f>
        <v>0</v>
      </c>
      <c r="BB95" s="99">
        <f>'O2 - Žákovské sprchy'!F35</f>
        <v>0</v>
      </c>
      <c r="BC95" s="99">
        <f>'O2 - Žákovské sprchy'!F36</f>
        <v>0</v>
      </c>
      <c r="BD95" s="101">
        <f>'O2 - Žákovské sprchy'!F37</f>
        <v>0</v>
      </c>
      <c r="BT95" s="102" t="s">
        <v>82</v>
      </c>
      <c r="BV95" s="102" t="s">
        <v>76</v>
      </c>
      <c r="BW95" s="102" t="s">
        <v>83</v>
      </c>
      <c r="BX95" s="102" t="s">
        <v>5</v>
      </c>
      <c r="CL95" s="102" t="s">
        <v>1</v>
      </c>
      <c r="CM95" s="102" t="s">
        <v>84</v>
      </c>
    </row>
    <row r="96" spans="1:91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6Bk6k9tplc/o4nr1IorJVeNhGdb3tjQo0mtrZLIiup9uw4xGfOfHSuRIJBHhkPHPyiJbbYoY3wMMc8QoK9PhMw==" saltValue="PGKE8ZDr1n0I5esLVmLk05KxJs86Ut93PVXo+pe3Tge0coQU95fBTU/fO7E8/fbOkU3Blc2db5aDZEb7PceLH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2 - Žákovské sprch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3"/>
  <sheetViews>
    <sheetView showGridLines="0" tabSelected="1" topLeftCell="A53" workbookViewId="0">
      <selection activeCell="F260" sqref="F26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3.6640625" style="1" customWidth="1"/>
    <col min="6" max="6" width="72" style="1" customWidth="1"/>
    <col min="7" max="7" width="8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9"/>
      <c r="AT3" s="16" t="s">
        <v>84</v>
      </c>
    </row>
    <row r="4" spans="1:46" s="1" customFormat="1" ht="24.95" customHeight="1">
      <c r="B4" s="19"/>
      <c r="D4" s="105" t="s">
        <v>85</v>
      </c>
      <c r="L4" s="19"/>
      <c r="M4" s="106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7" t="s">
        <v>16</v>
      </c>
      <c r="L6" s="19"/>
    </row>
    <row r="7" spans="1:46" s="1" customFormat="1" ht="26.25" customHeight="1">
      <c r="B7" s="19"/>
      <c r="E7" s="275" t="str">
        <f>'Rekapitulace zakázky'!K6</f>
        <v>Oprava žákovských a učitelských školních sprch v 1. patře budovy D</v>
      </c>
      <c r="F7" s="276"/>
      <c r="G7" s="276"/>
      <c r="H7" s="276"/>
      <c r="L7" s="19"/>
    </row>
    <row r="8" spans="1:46" s="2" customFormat="1" ht="12" customHeight="1">
      <c r="A8" s="33"/>
      <c r="B8" s="38"/>
      <c r="C8" s="33"/>
      <c r="D8" s="107" t="s">
        <v>86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7" t="s">
        <v>87</v>
      </c>
      <c r="F9" s="278"/>
      <c r="G9" s="278"/>
      <c r="H9" s="278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7" t="s">
        <v>18</v>
      </c>
      <c r="E11" s="33"/>
      <c r="F11" s="108" t="s">
        <v>1</v>
      </c>
      <c r="G11" s="33"/>
      <c r="H11" s="33"/>
      <c r="I11" s="107" t="s">
        <v>19</v>
      </c>
      <c r="J11" s="10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7" t="s">
        <v>20</v>
      </c>
      <c r="E12" s="33"/>
      <c r="F12" s="108" t="s">
        <v>21</v>
      </c>
      <c r="G12" s="33"/>
      <c r="H12" s="33"/>
      <c r="I12" s="107" t="s">
        <v>22</v>
      </c>
      <c r="J12" s="109" t="str">
        <f>'Rekapitulace zakázky'!AN8</f>
        <v>11. 1. 2021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7" t="s">
        <v>24</v>
      </c>
      <c r="E14" s="33"/>
      <c r="F14" s="33"/>
      <c r="G14" s="33"/>
      <c r="H14" s="33"/>
      <c r="I14" s="107" t="s">
        <v>25</v>
      </c>
      <c r="J14" s="108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8" t="s">
        <v>26</v>
      </c>
      <c r="F15" s="33"/>
      <c r="G15" s="33"/>
      <c r="H15" s="33"/>
      <c r="I15" s="107" t="s">
        <v>27</v>
      </c>
      <c r="J15" s="108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7" t="s">
        <v>28</v>
      </c>
      <c r="E17" s="33"/>
      <c r="F17" s="33"/>
      <c r="G17" s="33"/>
      <c r="H17" s="33"/>
      <c r="I17" s="107" t="s">
        <v>25</v>
      </c>
      <c r="J17" s="29" t="str">
        <f>'Rekapitulace zakázky'!AN13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79" t="str">
        <f>'Rekapitulace zakázky'!E14</f>
        <v>Vyplň údaj</v>
      </c>
      <c r="F18" s="280"/>
      <c r="G18" s="280"/>
      <c r="H18" s="280"/>
      <c r="I18" s="107" t="s">
        <v>27</v>
      </c>
      <c r="J18" s="29" t="str">
        <f>'Rekapitulace zakázky'!AN14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7" t="s">
        <v>30</v>
      </c>
      <c r="E20" s="33"/>
      <c r="F20" s="33"/>
      <c r="G20" s="33"/>
      <c r="H20" s="33"/>
      <c r="I20" s="107" t="s">
        <v>25</v>
      </c>
      <c r="J20" s="108" t="str">
        <f>IF('Rekapitulace zakázky'!AN16="","",'Rekapitulace zakázky'!AN16)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8" t="str">
        <f>IF('Rekapitulace zakázky'!E17="","",'Rekapitulace zakázky'!E17)</f>
        <v xml:space="preserve"> </v>
      </c>
      <c r="F21" s="33"/>
      <c r="G21" s="33"/>
      <c r="H21" s="33"/>
      <c r="I21" s="107" t="s">
        <v>27</v>
      </c>
      <c r="J21" s="108" t="str">
        <f>IF('Rekapitulace zakázky'!AN17="","",'Rekapitulace zakázky'!AN17)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7" t="s">
        <v>32</v>
      </c>
      <c r="E23" s="33"/>
      <c r="F23" s="33"/>
      <c r="G23" s="33"/>
      <c r="H23" s="33"/>
      <c r="I23" s="107" t="s">
        <v>25</v>
      </c>
      <c r="J23" s="108" t="str">
        <f>IF('Rekapitulace zakázky'!AN19="","",'Rekapitulace zakázky'!AN19)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8" t="str">
        <f>IF('Rekapitulace zakázky'!E20="","",'Rekapitulace zakázky'!E20)</f>
        <v xml:space="preserve"> </v>
      </c>
      <c r="F24" s="33"/>
      <c r="G24" s="33"/>
      <c r="H24" s="33"/>
      <c r="I24" s="107" t="s">
        <v>27</v>
      </c>
      <c r="J24" s="108" t="str">
        <f>IF('Rekapitulace zakázky'!AN20="","",'Rekapitulace zakázky'!AN20)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7" t="s">
        <v>33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0"/>
      <c r="B27" s="111"/>
      <c r="C27" s="110"/>
      <c r="D27" s="110"/>
      <c r="E27" s="281" t="s">
        <v>1</v>
      </c>
      <c r="F27" s="281"/>
      <c r="G27" s="281"/>
      <c r="H27" s="28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3"/>
      <c r="E29" s="113"/>
      <c r="F29" s="113"/>
      <c r="G29" s="113"/>
      <c r="H29" s="113"/>
      <c r="I29" s="113"/>
      <c r="J29" s="113"/>
      <c r="K29" s="11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4" t="s">
        <v>34</v>
      </c>
      <c r="E30" s="33"/>
      <c r="F30" s="33"/>
      <c r="G30" s="33"/>
      <c r="H30" s="33"/>
      <c r="I30" s="33"/>
      <c r="J30" s="115">
        <f>ROUND(J130,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3"/>
      <c r="E31" s="113"/>
      <c r="F31" s="113"/>
      <c r="G31" s="113"/>
      <c r="H31" s="113"/>
      <c r="I31" s="113"/>
      <c r="J31" s="113"/>
      <c r="K31" s="11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6" t="s">
        <v>36</v>
      </c>
      <c r="G32" s="33"/>
      <c r="H32" s="33"/>
      <c r="I32" s="116" t="s">
        <v>35</v>
      </c>
      <c r="J32" s="116" t="s">
        <v>37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7" t="s">
        <v>38</v>
      </c>
      <c r="E33" s="107" t="s">
        <v>39</v>
      </c>
      <c r="F33" s="118">
        <f>ROUND((SUM(BE130:BE272)),  2)</f>
        <v>0</v>
      </c>
      <c r="G33" s="33"/>
      <c r="H33" s="33"/>
      <c r="I33" s="119">
        <v>0.21</v>
      </c>
      <c r="J33" s="118">
        <f>ROUND(((SUM(BE130:BE272))*I33),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7" t="s">
        <v>40</v>
      </c>
      <c r="F34" s="118">
        <f>ROUND((SUM(BF130:BF272)),  2)</f>
        <v>0</v>
      </c>
      <c r="G34" s="33"/>
      <c r="H34" s="33"/>
      <c r="I34" s="119">
        <v>0.15</v>
      </c>
      <c r="J34" s="118">
        <f>ROUND(((SUM(BF130:BF272))*I34),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7" t="s">
        <v>41</v>
      </c>
      <c r="F35" s="118">
        <f>ROUND((SUM(BG130:BG272)),  2)</f>
        <v>0</v>
      </c>
      <c r="G35" s="33"/>
      <c r="H35" s="33"/>
      <c r="I35" s="119">
        <v>0.21</v>
      </c>
      <c r="J35" s="118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7" t="s">
        <v>42</v>
      </c>
      <c r="F36" s="118">
        <f>ROUND((SUM(BH130:BH272)),  2)</f>
        <v>0</v>
      </c>
      <c r="G36" s="33"/>
      <c r="H36" s="33"/>
      <c r="I36" s="119">
        <v>0.15</v>
      </c>
      <c r="J36" s="118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7" t="s">
        <v>43</v>
      </c>
      <c r="F37" s="118">
        <f>ROUND((SUM(BI130:BI272)),  2)</f>
        <v>0</v>
      </c>
      <c r="G37" s="33"/>
      <c r="H37" s="33"/>
      <c r="I37" s="119">
        <v>0</v>
      </c>
      <c r="J37" s="118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0"/>
      <c r="D39" s="121" t="s">
        <v>44</v>
      </c>
      <c r="E39" s="122"/>
      <c r="F39" s="122"/>
      <c r="G39" s="123" t="s">
        <v>45</v>
      </c>
      <c r="H39" s="124" t="s">
        <v>46</v>
      </c>
      <c r="I39" s="122"/>
      <c r="J39" s="125">
        <f>SUM(J30:J37)</f>
        <v>0</v>
      </c>
      <c r="K39" s="126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7" t="s">
        <v>47</v>
      </c>
      <c r="E50" s="128"/>
      <c r="F50" s="128"/>
      <c r="G50" s="127" t="s">
        <v>48</v>
      </c>
      <c r="H50" s="128"/>
      <c r="I50" s="128"/>
      <c r="J50" s="128"/>
      <c r="K50" s="128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9" t="s">
        <v>49</v>
      </c>
      <c r="E61" s="130"/>
      <c r="F61" s="131" t="s">
        <v>50</v>
      </c>
      <c r="G61" s="129" t="s">
        <v>49</v>
      </c>
      <c r="H61" s="130"/>
      <c r="I61" s="130"/>
      <c r="J61" s="132" t="s">
        <v>50</v>
      </c>
      <c r="K61" s="130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7" t="s">
        <v>51</v>
      </c>
      <c r="E65" s="133"/>
      <c r="F65" s="133"/>
      <c r="G65" s="127" t="s">
        <v>52</v>
      </c>
      <c r="H65" s="133"/>
      <c r="I65" s="133"/>
      <c r="J65" s="133"/>
      <c r="K65" s="13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9" t="s">
        <v>49</v>
      </c>
      <c r="E76" s="130"/>
      <c r="F76" s="131" t="s">
        <v>50</v>
      </c>
      <c r="G76" s="129" t="s">
        <v>49</v>
      </c>
      <c r="H76" s="130"/>
      <c r="I76" s="130"/>
      <c r="J76" s="132" t="s">
        <v>50</v>
      </c>
      <c r="K76" s="130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282" t="str">
        <f>E7</f>
        <v>Oprava žákovských a učitelských školních sprch v 1. patře budovy D</v>
      </c>
      <c r="F85" s="283"/>
      <c r="G85" s="283"/>
      <c r="H85" s="283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53" t="str">
        <f>E9</f>
        <v>O2 - Žákovské sprchy</v>
      </c>
      <c r="F87" s="284"/>
      <c r="G87" s="284"/>
      <c r="H87" s="284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11. 1. 2021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5"/>
      <c r="E91" s="35"/>
      <c r="F91" s="26" t="str">
        <f>E15</f>
        <v>11. ZŠ Jiřího z Poděbrad, Jiřího z Poděbrad 3109</v>
      </c>
      <c r="G91" s="35"/>
      <c r="H91" s="35"/>
      <c r="I91" s="28" t="s">
        <v>30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8" t="s">
        <v>89</v>
      </c>
      <c r="D94" s="139"/>
      <c r="E94" s="139"/>
      <c r="F94" s="139"/>
      <c r="G94" s="139"/>
      <c r="H94" s="139"/>
      <c r="I94" s="139"/>
      <c r="J94" s="140" t="s">
        <v>90</v>
      </c>
      <c r="K94" s="139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1" t="s">
        <v>91</v>
      </c>
      <c r="D96" s="35"/>
      <c r="E96" s="35"/>
      <c r="F96" s="35"/>
      <c r="G96" s="35"/>
      <c r="H96" s="35"/>
      <c r="I96" s="35"/>
      <c r="J96" s="83">
        <f>J130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92</v>
      </c>
    </row>
    <row r="97" spans="1:31" s="9" customFormat="1" ht="24.95" customHeight="1">
      <c r="B97" s="142"/>
      <c r="C97" s="143"/>
      <c r="D97" s="144" t="s">
        <v>93</v>
      </c>
      <c r="E97" s="145"/>
      <c r="F97" s="145"/>
      <c r="G97" s="145"/>
      <c r="H97" s="145"/>
      <c r="I97" s="145"/>
      <c r="J97" s="146">
        <f>J131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94</v>
      </c>
      <c r="E98" s="151"/>
      <c r="F98" s="151"/>
      <c r="G98" s="151"/>
      <c r="H98" s="151"/>
      <c r="I98" s="151"/>
      <c r="J98" s="152">
        <f>J132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95</v>
      </c>
      <c r="E99" s="151"/>
      <c r="F99" s="151"/>
      <c r="G99" s="151"/>
      <c r="H99" s="151"/>
      <c r="I99" s="151"/>
      <c r="J99" s="152">
        <f>J145</f>
        <v>0</v>
      </c>
      <c r="K99" s="149"/>
      <c r="L99" s="153"/>
    </row>
    <row r="100" spans="1:31" s="10" customFormat="1" ht="19.899999999999999" customHeight="1">
      <c r="B100" s="148"/>
      <c r="C100" s="149"/>
      <c r="D100" s="150" t="s">
        <v>96</v>
      </c>
      <c r="E100" s="151"/>
      <c r="F100" s="151"/>
      <c r="G100" s="151"/>
      <c r="H100" s="151"/>
      <c r="I100" s="151"/>
      <c r="J100" s="152">
        <f>J154</f>
        <v>0</v>
      </c>
      <c r="K100" s="149"/>
      <c r="L100" s="153"/>
    </row>
    <row r="101" spans="1:31" s="10" customFormat="1" ht="19.899999999999999" customHeight="1">
      <c r="B101" s="148"/>
      <c r="C101" s="149"/>
      <c r="D101" s="150" t="s">
        <v>97</v>
      </c>
      <c r="E101" s="151"/>
      <c r="F101" s="151"/>
      <c r="G101" s="151"/>
      <c r="H101" s="151"/>
      <c r="I101" s="151"/>
      <c r="J101" s="152">
        <f>J161</f>
        <v>0</v>
      </c>
      <c r="K101" s="149"/>
      <c r="L101" s="153"/>
    </row>
    <row r="102" spans="1:31" s="9" customFormat="1" ht="24.95" customHeight="1">
      <c r="B102" s="142"/>
      <c r="C102" s="143"/>
      <c r="D102" s="144" t="s">
        <v>98</v>
      </c>
      <c r="E102" s="145"/>
      <c r="F102" s="145"/>
      <c r="G102" s="145"/>
      <c r="H102" s="145"/>
      <c r="I102" s="145"/>
      <c r="J102" s="146">
        <f>J163</f>
        <v>0</v>
      </c>
      <c r="K102" s="143"/>
      <c r="L102" s="147"/>
    </row>
    <row r="103" spans="1:31" s="10" customFormat="1" ht="19.899999999999999" customHeight="1">
      <c r="B103" s="148"/>
      <c r="C103" s="149"/>
      <c r="D103" s="150" t="s">
        <v>99</v>
      </c>
      <c r="E103" s="151"/>
      <c r="F103" s="151"/>
      <c r="G103" s="151"/>
      <c r="H103" s="151"/>
      <c r="I103" s="151"/>
      <c r="J103" s="152">
        <f>J164</f>
        <v>0</v>
      </c>
      <c r="K103" s="149"/>
      <c r="L103" s="153"/>
    </row>
    <row r="104" spans="1:31" s="10" customFormat="1" ht="19.899999999999999" customHeight="1">
      <c r="B104" s="148"/>
      <c r="C104" s="149"/>
      <c r="D104" s="150" t="s">
        <v>100</v>
      </c>
      <c r="E104" s="151"/>
      <c r="F104" s="151"/>
      <c r="G104" s="151"/>
      <c r="H104" s="151"/>
      <c r="I104" s="151"/>
      <c r="J104" s="152">
        <f>J173</f>
        <v>0</v>
      </c>
      <c r="K104" s="149"/>
      <c r="L104" s="153"/>
    </row>
    <row r="105" spans="1:31" s="10" customFormat="1" ht="19.899999999999999" customHeight="1">
      <c r="B105" s="148"/>
      <c r="C105" s="149"/>
      <c r="D105" s="150" t="s">
        <v>101</v>
      </c>
      <c r="E105" s="151"/>
      <c r="F105" s="151"/>
      <c r="G105" s="151"/>
      <c r="H105" s="151"/>
      <c r="I105" s="151"/>
      <c r="J105" s="152">
        <f>J181</f>
        <v>0</v>
      </c>
      <c r="K105" s="149"/>
      <c r="L105" s="153"/>
    </row>
    <row r="106" spans="1:31" s="10" customFormat="1" ht="19.899999999999999" customHeight="1">
      <c r="B106" s="148"/>
      <c r="C106" s="149"/>
      <c r="D106" s="150" t="s">
        <v>102</v>
      </c>
      <c r="E106" s="151"/>
      <c r="F106" s="151"/>
      <c r="G106" s="151"/>
      <c r="H106" s="151"/>
      <c r="I106" s="151"/>
      <c r="J106" s="152">
        <f>J207</f>
        <v>0</v>
      </c>
      <c r="K106" s="149"/>
      <c r="L106" s="153"/>
    </row>
    <row r="107" spans="1:31" s="10" customFormat="1" ht="19.899999999999999" customHeight="1">
      <c r="B107" s="148"/>
      <c r="C107" s="149"/>
      <c r="D107" s="150" t="s">
        <v>103</v>
      </c>
      <c r="E107" s="151"/>
      <c r="F107" s="151"/>
      <c r="G107" s="151"/>
      <c r="H107" s="151"/>
      <c r="I107" s="151"/>
      <c r="J107" s="152">
        <f>J237</f>
        <v>0</v>
      </c>
      <c r="K107" s="149"/>
      <c r="L107" s="153"/>
    </row>
    <row r="108" spans="1:31" s="10" customFormat="1" ht="19.899999999999999" customHeight="1">
      <c r="B108" s="148"/>
      <c r="C108" s="149"/>
      <c r="D108" s="150" t="s">
        <v>104</v>
      </c>
      <c r="E108" s="151"/>
      <c r="F108" s="151"/>
      <c r="G108" s="151"/>
      <c r="H108" s="151"/>
      <c r="I108" s="151"/>
      <c r="J108" s="152">
        <f>J263</f>
        <v>0</v>
      </c>
      <c r="K108" s="149"/>
      <c r="L108" s="153"/>
    </row>
    <row r="109" spans="1:31" s="10" customFormat="1" ht="19.899999999999999" customHeight="1">
      <c r="B109" s="148"/>
      <c r="C109" s="149"/>
      <c r="D109" s="150" t="s">
        <v>105</v>
      </c>
      <c r="E109" s="151"/>
      <c r="F109" s="151"/>
      <c r="G109" s="151"/>
      <c r="H109" s="151"/>
      <c r="I109" s="151"/>
      <c r="J109" s="152">
        <f>J267</f>
        <v>0</v>
      </c>
      <c r="K109" s="149"/>
      <c r="L109" s="153"/>
    </row>
    <row r="110" spans="1:31" s="9" customFormat="1" ht="24.95" customHeight="1">
      <c r="B110" s="142"/>
      <c r="C110" s="143"/>
      <c r="D110" s="144" t="s">
        <v>106</v>
      </c>
      <c r="E110" s="145"/>
      <c r="F110" s="145"/>
      <c r="G110" s="145"/>
      <c r="H110" s="145"/>
      <c r="I110" s="145"/>
      <c r="J110" s="146">
        <f>J271</f>
        <v>0</v>
      </c>
      <c r="K110" s="143"/>
      <c r="L110" s="147"/>
    </row>
    <row r="111" spans="1:31" s="2" customFormat="1" ht="21.7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107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5"/>
      <c r="D120" s="35"/>
      <c r="E120" s="282" t="str">
        <f>E7</f>
        <v>Oprava žákovských a učitelských školních sprch v 1. patře budovy D</v>
      </c>
      <c r="F120" s="283"/>
      <c r="G120" s="283"/>
      <c r="H120" s="283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86</v>
      </c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5"/>
      <c r="D122" s="35"/>
      <c r="E122" s="253" t="str">
        <f>E9</f>
        <v>O2 - Žákovské sprchy</v>
      </c>
      <c r="F122" s="284"/>
      <c r="G122" s="284"/>
      <c r="H122" s="284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20</v>
      </c>
      <c r="D124" s="35"/>
      <c r="E124" s="35"/>
      <c r="F124" s="26" t="str">
        <f>F12</f>
        <v xml:space="preserve"> </v>
      </c>
      <c r="G124" s="35"/>
      <c r="H124" s="35"/>
      <c r="I124" s="28" t="s">
        <v>22</v>
      </c>
      <c r="J124" s="65" t="str">
        <f>IF(J12="","",J12)</f>
        <v>11. 1. 2021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24</v>
      </c>
      <c r="D126" s="35"/>
      <c r="E126" s="35"/>
      <c r="F126" s="26" t="str">
        <f>E15</f>
        <v>11. ZŠ Jiřího z Poděbrad, Jiřího z Poděbrad 3109</v>
      </c>
      <c r="G126" s="35"/>
      <c r="H126" s="35"/>
      <c r="I126" s="28" t="s">
        <v>30</v>
      </c>
      <c r="J126" s="31" t="str">
        <f>E21</f>
        <v xml:space="preserve"> 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28</v>
      </c>
      <c r="D127" s="35"/>
      <c r="E127" s="35"/>
      <c r="F127" s="26" t="str">
        <f>IF(E18="","",E18)</f>
        <v>Vyplň údaj</v>
      </c>
      <c r="G127" s="35"/>
      <c r="H127" s="35"/>
      <c r="I127" s="28" t="s">
        <v>32</v>
      </c>
      <c r="J127" s="31" t="str">
        <f>E24</f>
        <v xml:space="preserve"> </v>
      </c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54"/>
      <c r="B129" s="155"/>
      <c r="C129" s="156" t="s">
        <v>108</v>
      </c>
      <c r="D129" s="157" t="s">
        <v>59</v>
      </c>
      <c r="E129" s="157" t="s">
        <v>55</v>
      </c>
      <c r="F129" s="157" t="s">
        <v>56</v>
      </c>
      <c r="G129" s="157" t="s">
        <v>109</v>
      </c>
      <c r="H129" s="157" t="s">
        <v>110</v>
      </c>
      <c r="I129" s="157" t="s">
        <v>111</v>
      </c>
      <c r="J129" s="158" t="s">
        <v>90</v>
      </c>
      <c r="K129" s="159" t="s">
        <v>112</v>
      </c>
      <c r="L129" s="160"/>
      <c r="M129" s="74" t="s">
        <v>1</v>
      </c>
      <c r="N129" s="75" t="s">
        <v>38</v>
      </c>
      <c r="O129" s="75" t="s">
        <v>113</v>
      </c>
      <c r="P129" s="75" t="s">
        <v>114</v>
      </c>
      <c r="Q129" s="75" t="s">
        <v>115</v>
      </c>
      <c r="R129" s="75" t="s">
        <v>116</v>
      </c>
      <c r="S129" s="75" t="s">
        <v>117</v>
      </c>
      <c r="T129" s="76" t="s">
        <v>118</v>
      </c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</row>
    <row r="130" spans="1:65" s="2" customFormat="1" ht="22.9" customHeight="1">
      <c r="A130" s="33"/>
      <c r="B130" s="34"/>
      <c r="C130" s="81" t="s">
        <v>119</v>
      </c>
      <c r="D130" s="35"/>
      <c r="E130" s="35"/>
      <c r="F130" s="35"/>
      <c r="G130" s="35"/>
      <c r="H130" s="35"/>
      <c r="I130" s="35"/>
      <c r="J130" s="161">
        <f>BK130</f>
        <v>0</v>
      </c>
      <c r="K130" s="35"/>
      <c r="L130" s="38"/>
      <c r="M130" s="77"/>
      <c r="N130" s="162"/>
      <c r="O130" s="78"/>
      <c r="P130" s="163">
        <f>P131+P163+P271</f>
        <v>0</v>
      </c>
      <c r="Q130" s="78"/>
      <c r="R130" s="163">
        <f>R131+R163+R271</f>
        <v>10.32584576</v>
      </c>
      <c r="S130" s="78"/>
      <c r="T130" s="164">
        <f>T131+T163+T271</f>
        <v>11.52064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73</v>
      </c>
      <c r="AU130" s="16" t="s">
        <v>92</v>
      </c>
      <c r="BK130" s="165">
        <f>BK131+BK163+BK271</f>
        <v>0</v>
      </c>
    </row>
    <row r="131" spans="1:65" s="12" customFormat="1" ht="25.9" customHeight="1">
      <c r="B131" s="166"/>
      <c r="C131" s="167"/>
      <c r="D131" s="168" t="s">
        <v>73</v>
      </c>
      <c r="E131" s="169" t="s">
        <v>120</v>
      </c>
      <c r="F131" s="169" t="s">
        <v>121</v>
      </c>
      <c r="G131" s="167"/>
      <c r="H131" s="167"/>
      <c r="I131" s="170"/>
      <c r="J131" s="171">
        <f>BK131</f>
        <v>0</v>
      </c>
      <c r="K131" s="167"/>
      <c r="L131" s="172"/>
      <c r="M131" s="173"/>
      <c r="N131" s="174"/>
      <c r="O131" s="174"/>
      <c r="P131" s="175">
        <f>P132+P145+P154+P161</f>
        <v>0</v>
      </c>
      <c r="Q131" s="174"/>
      <c r="R131" s="175">
        <f>R132+R145+R154+R161</f>
        <v>6.9508299999999998</v>
      </c>
      <c r="S131" s="174"/>
      <c r="T131" s="176">
        <f>T132+T145+T154+T161</f>
        <v>7.2988</v>
      </c>
      <c r="AR131" s="177" t="s">
        <v>82</v>
      </c>
      <c r="AT131" s="178" t="s">
        <v>73</v>
      </c>
      <c r="AU131" s="178" t="s">
        <v>74</v>
      </c>
      <c r="AY131" s="177" t="s">
        <v>122</v>
      </c>
      <c r="BK131" s="179">
        <f>BK132+BK145+BK154+BK161</f>
        <v>0</v>
      </c>
    </row>
    <row r="132" spans="1:65" s="12" customFormat="1" ht="22.9" customHeight="1">
      <c r="B132" s="166"/>
      <c r="C132" s="167"/>
      <c r="D132" s="168" t="s">
        <v>73</v>
      </c>
      <c r="E132" s="180" t="s">
        <v>123</v>
      </c>
      <c r="F132" s="180" t="s">
        <v>124</v>
      </c>
      <c r="G132" s="167"/>
      <c r="H132" s="167"/>
      <c r="I132" s="170"/>
      <c r="J132" s="181">
        <f>BK132</f>
        <v>0</v>
      </c>
      <c r="K132" s="167"/>
      <c r="L132" s="172"/>
      <c r="M132" s="173"/>
      <c r="N132" s="174"/>
      <c r="O132" s="174"/>
      <c r="P132" s="175">
        <f>SUM(P133:P144)</f>
        <v>0</v>
      </c>
      <c r="Q132" s="174"/>
      <c r="R132" s="175">
        <f>SUM(R133:R144)</f>
        <v>6.94923</v>
      </c>
      <c r="S132" s="174"/>
      <c r="T132" s="176">
        <f>SUM(T133:T144)</f>
        <v>0</v>
      </c>
      <c r="AR132" s="177" t="s">
        <v>82</v>
      </c>
      <c r="AT132" s="178" t="s">
        <v>73</v>
      </c>
      <c r="AU132" s="178" t="s">
        <v>82</v>
      </c>
      <c r="AY132" s="177" t="s">
        <v>122</v>
      </c>
      <c r="BK132" s="179">
        <f>SUM(BK133:BK144)</f>
        <v>0</v>
      </c>
    </row>
    <row r="133" spans="1:65" s="2" customFormat="1" ht="12">
      <c r="A133" s="33"/>
      <c r="B133" s="34"/>
      <c r="C133" s="182" t="s">
        <v>82</v>
      </c>
      <c r="D133" s="182" t="s">
        <v>125</v>
      </c>
      <c r="E133" s="183" t="s">
        <v>126</v>
      </c>
      <c r="F133" s="184" t="s">
        <v>127</v>
      </c>
      <c r="G133" s="185" t="s">
        <v>128</v>
      </c>
      <c r="H133" s="186">
        <v>107.8</v>
      </c>
      <c r="I133" s="187"/>
      <c r="J133" s="188">
        <f>ROUND(I133*H133,2)</f>
        <v>0</v>
      </c>
      <c r="K133" s="189"/>
      <c r="L133" s="38"/>
      <c r="M133" s="190" t="s">
        <v>1</v>
      </c>
      <c r="N133" s="191" t="s">
        <v>39</v>
      </c>
      <c r="O133" s="70"/>
      <c r="P133" s="192">
        <f>O133*H133</f>
        <v>0</v>
      </c>
      <c r="Q133" s="192">
        <v>7.3499999999999998E-3</v>
      </c>
      <c r="R133" s="192">
        <f>Q133*H133</f>
        <v>0.79232999999999998</v>
      </c>
      <c r="S133" s="192">
        <v>0</v>
      </c>
      <c r="T133" s="19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4" t="s">
        <v>129</v>
      </c>
      <c r="AT133" s="194" t="s">
        <v>125</v>
      </c>
      <c r="AU133" s="194" t="s">
        <v>84</v>
      </c>
      <c r="AY133" s="16" t="s">
        <v>122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6" t="s">
        <v>82</v>
      </c>
      <c r="BK133" s="195">
        <f>ROUND(I133*H133,2)</f>
        <v>0</v>
      </c>
      <c r="BL133" s="16" t="s">
        <v>129</v>
      </c>
      <c r="BM133" s="194" t="s">
        <v>130</v>
      </c>
    </row>
    <row r="134" spans="1:65" s="13" customFormat="1" ht="11.25">
      <c r="B134" s="196"/>
      <c r="C134" s="197"/>
      <c r="D134" s="198" t="s">
        <v>131</v>
      </c>
      <c r="E134" s="199" t="s">
        <v>1</v>
      </c>
      <c r="F134" s="200" t="s">
        <v>132</v>
      </c>
      <c r="G134" s="197"/>
      <c r="H134" s="199" t="s">
        <v>1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84</v>
      </c>
      <c r="AV134" s="13" t="s">
        <v>82</v>
      </c>
      <c r="AW134" s="13" t="s">
        <v>31</v>
      </c>
      <c r="AX134" s="13" t="s">
        <v>74</v>
      </c>
      <c r="AY134" s="206" t="s">
        <v>122</v>
      </c>
    </row>
    <row r="135" spans="1:65" s="14" customFormat="1" ht="11.25">
      <c r="B135" s="207"/>
      <c r="C135" s="208"/>
      <c r="D135" s="198" t="s">
        <v>131</v>
      </c>
      <c r="E135" s="209" t="s">
        <v>1</v>
      </c>
      <c r="F135" s="210" t="s">
        <v>133</v>
      </c>
      <c r="G135" s="208"/>
      <c r="H135" s="211">
        <v>107.8</v>
      </c>
      <c r="I135" s="212"/>
      <c r="J135" s="208"/>
      <c r="K135" s="208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131</v>
      </c>
      <c r="AU135" s="217" t="s">
        <v>84</v>
      </c>
      <c r="AV135" s="14" t="s">
        <v>84</v>
      </c>
      <c r="AW135" s="14" t="s">
        <v>31</v>
      </c>
      <c r="AX135" s="14" t="s">
        <v>82</v>
      </c>
      <c r="AY135" s="217" t="s">
        <v>122</v>
      </c>
    </row>
    <row r="136" spans="1:65" s="2" customFormat="1" ht="24">
      <c r="A136" s="33"/>
      <c r="B136" s="34"/>
      <c r="C136" s="182" t="s">
        <v>84</v>
      </c>
      <c r="D136" s="182" t="s">
        <v>125</v>
      </c>
      <c r="E136" s="183" t="s">
        <v>134</v>
      </c>
      <c r="F136" s="184" t="s">
        <v>135</v>
      </c>
      <c r="G136" s="185" t="s">
        <v>128</v>
      </c>
      <c r="H136" s="186">
        <v>107.8</v>
      </c>
      <c r="I136" s="187"/>
      <c r="J136" s="188">
        <f>ROUND(I136*H136,2)</f>
        <v>0</v>
      </c>
      <c r="K136" s="189"/>
      <c r="L136" s="38"/>
      <c r="M136" s="190" t="s">
        <v>1</v>
      </c>
      <c r="N136" s="191" t="s">
        <v>39</v>
      </c>
      <c r="O136" s="70"/>
      <c r="P136" s="192">
        <f>O136*H136</f>
        <v>0</v>
      </c>
      <c r="Q136" s="192">
        <v>2.1000000000000001E-2</v>
      </c>
      <c r="R136" s="192">
        <f>Q136*H136</f>
        <v>2.2638000000000003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129</v>
      </c>
      <c r="AT136" s="194" t="s">
        <v>125</v>
      </c>
      <c r="AU136" s="194" t="s">
        <v>84</v>
      </c>
      <c r="AY136" s="16" t="s">
        <v>122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6" t="s">
        <v>82</v>
      </c>
      <c r="BK136" s="195">
        <f>ROUND(I136*H136,2)</f>
        <v>0</v>
      </c>
      <c r="BL136" s="16" t="s">
        <v>129</v>
      </c>
      <c r="BM136" s="194" t="s">
        <v>136</v>
      </c>
    </row>
    <row r="137" spans="1:65" s="13" customFormat="1" ht="11.25">
      <c r="B137" s="196"/>
      <c r="C137" s="197"/>
      <c r="D137" s="198" t="s">
        <v>131</v>
      </c>
      <c r="E137" s="199" t="s">
        <v>1</v>
      </c>
      <c r="F137" s="200" t="s">
        <v>132</v>
      </c>
      <c r="G137" s="197"/>
      <c r="H137" s="199" t="s">
        <v>1</v>
      </c>
      <c r="I137" s="201"/>
      <c r="J137" s="197"/>
      <c r="K137" s="197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131</v>
      </c>
      <c r="AU137" s="206" t="s">
        <v>84</v>
      </c>
      <c r="AV137" s="13" t="s">
        <v>82</v>
      </c>
      <c r="AW137" s="13" t="s">
        <v>31</v>
      </c>
      <c r="AX137" s="13" t="s">
        <v>74</v>
      </c>
      <c r="AY137" s="206" t="s">
        <v>122</v>
      </c>
    </row>
    <row r="138" spans="1:65" s="14" customFormat="1" ht="11.25">
      <c r="B138" s="207"/>
      <c r="C138" s="208"/>
      <c r="D138" s="198" t="s">
        <v>131</v>
      </c>
      <c r="E138" s="209" t="s">
        <v>1</v>
      </c>
      <c r="F138" s="210" t="s">
        <v>133</v>
      </c>
      <c r="G138" s="208"/>
      <c r="H138" s="211">
        <v>107.8</v>
      </c>
      <c r="I138" s="212"/>
      <c r="J138" s="208"/>
      <c r="K138" s="208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131</v>
      </c>
      <c r="AU138" s="217" t="s">
        <v>84</v>
      </c>
      <c r="AV138" s="14" t="s">
        <v>84</v>
      </c>
      <c r="AW138" s="14" t="s">
        <v>31</v>
      </c>
      <c r="AX138" s="14" t="s">
        <v>82</v>
      </c>
      <c r="AY138" s="217" t="s">
        <v>122</v>
      </c>
    </row>
    <row r="139" spans="1:65" s="2" customFormat="1" ht="24">
      <c r="A139" s="33"/>
      <c r="B139" s="34"/>
      <c r="C139" s="182" t="s">
        <v>137</v>
      </c>
      <c r="D139" s="182" t="s">
        <v>125</v>
      </c>
      <c r="E139" s="183" t="s">
        <v>138</v>
      </c>
      <c r="F139" s="184" t="s">
        <v>139</v>
      </c>
      <c r="G139" s="185" t="s">
        <v>128</v>
      </c>
      <c r="H139" s="186">
        <v>107.8</v>
      </c>
      <c r="I139" s="187"/>
      <c r="J139" s="188">
        <f>ROUND(I139*H139,2)</f>
        <v>0</v>
      </c>
      <c r="K139" s="189"/>
      <c r="L139" s="38"/>
      <c r="M139" s="190" t="s">
        <v>1</v>
      </c>
      <c r="N139" s="191" t="s">
        <v>39</v>
      </c>
      <c r="O139" s="70"/>
      <c r="P139" s="192">
        <f>O139*H139</f>
        <v>0</v>
      </c>
      <c r="Q139" s="192">
        <v>1.0500000000000001E-2</v>
      </c>
      <c r="R139" s="192">
        <f>Q139*H139</f>
        <v>1.1319000000000001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129</v>
      </c>
      <c r="AT139" s="194" t="s">
        <v>125</v>
      </c>
      <c r="AU139" s="194" t="s">
        <v>84</v>
      </c>
      <c r="AY139" s="16" t="s">
        <v>122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6" t="s">
        <v>82</v>
      </c>
      <c r="BK139" s="195">
        <f>ROUND(I139*H139,2)</f>
        <v>0</v>
      </c>
      <c r="BL139" s="16" t="s">
        <v>129</v>
      </c>
      <c r="BM139" s="194" t="s">
        <v>140</v>
      </c>
    </row>
    <row r="140" spans="1:65" s="2" customFormat="1" ht="12">
      <c r="A140" s="33"/>
      <c r="B140" s="34"/>
      <c r="C140" s="182" t="s">
        <v>129</v>
      </c>
      <c r="D140" s="182" t="s">
        <v>125</v>
      </c>
      <c r="E140" s="183" t="s">
        <v>141</v>
      </c>
      <c r="F140" s="184" t="s">
        <v>142</v>
      </c>
      <c r="G140" s="185" t="s">
        <v>143</v>
      </c>
      <c r="H140" s="186">
        <v>20.8</v>
      </c>
      <c r="I140" s="187"/>
      <c r="J140" s="188">
        <f>ROUND(I140*H140,2)</f>
        <v>0</v>
      </c>
      <c r="K140" s="189"/>
      <c r="L140" s="38"/>
      <c r="M140" s="190" t="s">
        <v>1</v>
      </c>
      <c r="N140" s="191" t="s">
        <v>39</v>
      </c>
      <c r="O140" s="70"/>
      <c r="P140" s="192">
        <f>O140*H140</f>
        <v>0</v>
      </c>
      <c r="Q140" s="192">
        <v>1.5E-3</v>
      </c>
      <c r="R140" s="192">
        <f>Q140*H140</f>
        <v>3.1200000000000002E-2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129</v>
      </c>
      <c r="AT140" s="194" t="s">
        <v>125</v>
      </c>
      <c r="AU140" s="194" t="s">
        <v>84</v>
      </c>
      <c r="AY140" s="16" t="s">
        <v>122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6" t="s">
        <v>82</v>
      </c>
      <c r="BK140" s="195">
        <f>ROUND(I140*H140,2)</f>
        <v>0</v>
      </c>
      <c r="BL140" s="16" t="s">
        <v>129</v>
      </c>
      <c r="BM140" s="194" t="s">
        <v>144</v>
      </c>
    </row>
    <row r="141" spans="1:65" s="14" customFormat="1" ht="11.25">
      <c r="B141" s="207"/>
      <c r="C141" s="208"/>
      <c r="D141" s="198" t="s">
        <v>131</v>
      </c>
      <c r="E141" s="209" t="s">
        <v>1</v>
      </c>
      <c r="F141" s="210" t="s">
        <v>145</v>
      </c>
      <c r="G141" s="208"/>
      <c r="H141" s="211">
        <v>20.8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131</v>
      </c>
      <c r="AU141" s="217" t="s">
        <v>84</v>
      </c>
      <c r="AV141" s="14" t="s">
        <v>84</v>
      </c>
      <c r="AW141" s="14" t="s">
        <v>31</v>
      </c>
      <c r="AX141" s="14" t="s">
        <v>82</v>
      </c>
      <c r="AY141" s="217" t="s">
        <v>122</v>
      </c>
    </row>
    <row r="142" spans="1:65" s="2" customFormat="1" ht="24">
      <c r="A142" s="33"/>
      <c r="B142" s="34"/>
      <c r="C142" s="182" t="s">
        <v>146</v>
      </c>
      <c r="D142" s="182" t="s">
        <v>125</v>
      </c>
      <c r="E142" s="183" t="s">
        <v>147</v>
      </c>
      <c r="F142" s="184" t="s">
        <v>148</v>
      </c>
      <c r="G142" s="185" t="s">
        <v>128</v>
      </c>
      <c r="H142" s="186">
        <v>26</v>
      </c>
      <c r="I142" s="187"/>
      <c r="J142" s="188">
        <f>ROUND(I142*H142,2)</f>
        <v>0</v>
      </c>
      <c r="K142" s="189"/>
      <c r="L142" s="38"/>
      <c r="M142" s="190" t="s">
        <v>1</v>
      </c>
      <c r="N142" s="191" t="s">
        <v>39</v>
      </c>
      <c r="O142" s="70"/>
      <c r="P142" s="192">
        <f>O142*H142</f>
        <v>0</v>
      </c>
      <c r="Q142" s="192">
        <v>0.105</v>
      </c>
      <c r="R142" s="192">
        <f>Q142*H142</f>
        <v>2.73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129</v>
      </c>
      <c r="AT142" s="194" t="s">
        <v>125</v>
      </c>
      <c r="AU142" s="194" t="s">
        <v>84</v>
      </c>
      <c r="AY142" s="16" t="s">
        <v>122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6" t="s">
        <v>82</v>
      </c>
      <c r="BK142" s="195">
        <f>ROUND(I142*H142,2)</f>
        <v>0</v>
      </c>
      <c r="BL142" s="16" t="s">
        <v>129</v>
      </c>
      <c r="BM142" s="194" t="s">
        <v>149</v>
      </c>
    </row>
    <row r="143" spans="1:65" s="13" customFormat="1" ht="11.25">
      <c r="B143" s="196"/>
      <c r="C143" s="197"/>
      <c r="D143" s="198" t="s">
        <v>131</v>
      </c>
      <c r="E143" s="199" t="s">
        <v>1</v>
      </c>
      <c r="F143" s="200" t="s">
        <v>150</v>
      </c>
      <c r="G143" s="197"/>
      <c r="H143" s="199" t="s">
        <v>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131</v>
      </c>
      <c r="AU143" s="206" t="s">
        <v>84</v>
      </c>
      <c r="AV143" s="13" t="s">
        <v>82</v>
      </c>
      <c r="AW143" s="13" t="s">
        <v>31</v>
      </c>
      <c r="AX143" s="13" t="s">
        <v>74</v>
      </c>
      <c r="AY143" s="206" t="s">
        <v>122</v>
      </c>
    </row>
    <row r="144" spans="1:65" s="14" customFormat="1" ht="11.25">
      <c r="B144" s="207"/>
      <c r="C144" s="208"/>
      <c r="D144" s="198" t="s">
        <v>131</v>
      </c>
      <c r="E144" s="209" t="s">
        <v>1</v>
      </c>
      <c r="F144" s="210" t="s">
        <v>151</v>
      </c>
      <c r="G144" s="208"/>
      <c r="H144" s="211">
        <v>26</v>
      </c>
      <c r="I144" s="212"/>
      <c r="J144" s="208"/>
      <c r="K144" s="208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131</v>
      </c>
      <c r="AU144" s="217" t="s">
        <v>84</v>
      </c>
      <c r="AV144" s="14" t="s">
        <v>84</v>
      </c>
      <c r="AW144" s="14" t="s">
        <v>31</v>
      </c>
      <c r="AX144" s="14" t="s">
        <v>82</v>
      </c>
      <c r="AY144" s="217" t="s">
        <v>122</v>
      </c>
    </row>
    <row r="145" spans="1:65" s="12" customFormat="1" ht="22.9" customHeight="1">
      <c r="B145" s="166"/>
      <c r="C145" s="167"/>
      <c r="D145" s="168" t="s">
        <v>73</v>
      </c>
      <c r="E145" s="180" t="s">
        <v>152</v>
      </c>
      <c r="F145" s="180" t="s">
        <v>153</v>
      </c>
      <c r="G145" s="167"/>
      <c r="H145" s="167"/>
      <c r="I145" s="170"/>
      <c r="J145" s="181">
        <f>BK145</f>
        <v>0</v>
      </c>
      <c r="K145" s="167"/>
      <c r="L145" s="172"/>
      <c r="M145" s="173"/>
      <c r="N145" s="174"/>
      <c r="O145" s="174"/>
      <c r="P145" s="175">
        <f>SUM(P146:P153)</f>
        <v>0</v>
      </c>
      <c r="Q145" s="174"/>
      <c r="R145" s="175">
        <f>SUM(R146:R153)</f>
        <v>1.6000000000000001E-3</v>
      </c>
      <c r="S145" s="174"/>
      <c r="T145" s="176">
        <f>SUM(T146:T153)</f>
        <v>7.2988</v>
      </c>
      <c r="AR145" s="177" t="s">
        <v>82</v>
      </c>
      <c r="AT145" s="178" t="s">
        <v>73</v>
      </c>
      <c r="AU145" s="178" t="s">
        <v>82</v>
      </c>
      <c r="AY145" s="177" t="s">
        <v>122</v>
      </c>
      <c r="BK145" s="179">
        <f>SUM(BK146:BK153)</f>
        <v>0</v>
      </c>
    </row>
    <row r="146" spans="1:65" s="2" customFormat="1" ht="12">
      <c r="A146" s="33"/>
      <c r="B146" s="34"/>
      <c r="C146" s="182" t="s">
        <v>123</v>
      </c>
      <c r="D146" s="182" t="s">
        <v>125</v>
      </c>
      <c r="E146" s="183" t="s">
        <v>154</v>
      </c>
      <c r="F146" s="184" t="s">
        <v>155</v>
      </c>
      <c r="G146" s="185" t="s">
        <v>128</v>
      </c>
      <c r="H146" s="186">
        <v>40</v>
      </c>
      <c r="I146" s="187"/>
      <c r="J146" s="188">
        <f>ROUND(I146*H146,2)</f>
        <v>0</v>
      </c>
      <c r="K146" s="189"/>
      <c r="L146" s="38"/>
      <c r="M146" s="190" t="s">
        <v>1</v>
      </c>
      <c r="N146" s="191" t="s">
        <v>39</v>
      </c>
      <c r="O146" s="70"/>
      <c r="P146" s="192">
        <f>O146*H146</f>
        <v>0</v>
      </c>
      <c r="Q146" s="192">
        <v>4.0000000000000003E-5</v>
      </c>
      <c r="R146" s="192">
        <f>Q146*H146</f>
        <v>1.6000000000000001E-3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129</v>
      </c>
      <c r="AT146" s="194" t="s">
        <v>125</v>
      </c>
      <c r="AU146" s="194" t="s">
        <v>84</v>
      </c>
      <c r="AY146" s="16" t="s">
        <v>122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6" t="s">
        <v>82</v>
      </c>
      <c r="BK146" s="195">
        <f>ROUND(I146*H146,2)</f>
        <v>0</v>
      </c>
      <c r="BL146" s="16" t="s">
        <v>129</v>
      </c>
      <c r="BM146" s="194" t="s">
        <v>156</v>
      </c>
    </row>
    <row r="147" spans="1:65" s="14" customFormat="1" ht="11.25">
      <c r="B147" s="207"/>
      <c r="C147" s="208"/>
      <c r="D147" s="198" t="s">
        <v>131</v>
      </c>
      <c r="E147" s="209" t="s">
        <v>1</v>
      </c>
      <c r="F147" s="210" t="s">
        <v>157</v>
      </c>
      <c r="G147" s="208"/>
      <c r="H147" s="211">
        <v>40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131</v>
      </c>
      <c r="AU147" s="217" t="s">
        <v>84</v>
      </c>
      <c r="AV147" s="14" t="s">
        <v>84</v>
      </c>
      <c r="AW147" s="14" t="s">
        <v>31</v>
      </c>
      <c r="AX147" s="14" t="s">
        <v>82</v>
      </c>
      <c r="AY147" s="217" t="s">
        <v>122</v>
      </c>
    </row>
    <row r="148" spans="1:65" s="2" customFormat="1" ht="24">
      <c r="A148" s="33"/>
      <c r="B148" s="34"/>
      <c r="C148" s="182" t="s">
        <v>158</v>
      </c>
      <c r="D148" s="182" t="s">
        <v>125</v>
      </c>
      <c r="E148" s="183" t="s">
        <v>159</v>
      </c>
      <c r="F148" s="184" t="s">
        <v>160</v>
      </c>
      <c r="G148" s="185" t="s">
        <v>128</v>
      </c>
      <c r="H148" s="186">
        <v>26</v>
      </c>
      <c r="I148" s="187"/>
      <c r="J148" s="188">
        <f>ROUND(I148*H148,2)</f>
        <v>0</v>
      </c>
      <c r="K148" s="189"/>
      <c r="L148" s="38"/>
      <c r="M148" s="190" t="s">
        <v>1</v>
      </c>
      <c r="N148" s="191" t="s">
        <v>39</v>
      </c>
      <c r="O148" s="70"/>
      <c r="P148" s="192">
        <f>O148*H148</f>
        <v>0</v>
      </c>
      <c r="Q148" s="192">
        <v>0</v>
      </c>
      <c r="R148" s="192">
        <f>Q148*H148</f>
        <v>0</v>
      </c>
      <c r="S148" s="192">
        <v>0.09</v>
      </c>
      <c r="T148" s="193">
        <f>S148*H148</f>
        <v>2.34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129</v>
      </c>
      <c r="AT148" s="194" t="s">
        <v>125</v>
      </c>
      <c r="AU148" s="194" t="s">
        <v>84</v>
      </c>
      <c r="AY148" s="16" t="s">
        <v>122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6" t="s">
        <v>82</v>
      </c>
      <c r="BK148" s="195">
        <f>ROUND(I148*H148,2)</f>
        <v>0</v>
      </c>
      <c r="BL148" s="16" t="s">
        <v>129</v>
      </c>
      <c r="BM148" s="194" t="s">
        <v>161</v>
      </c>
    </row>
    <row r="149" spans="1:65" s="13" customFormat="1" ht="11.25">
      <c r="B149" s="196"/>
      <c r="C149" s="197"/>
      <c r="D149" s="198" t="s">
        <v>131</v>
      </c>
      <c r="E149" s="199" t="s">
        <v>1</v>
      </c>
      <c r="F149" s="200" t="s">
        <v>150</v>
      </c>
      <c r="G149" s="197"/>
      <c r="H149" s="199" t="s">
        <v>1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131</v>
      </c>
      <c r="AU149" s="206" t="s">
        <v>84</v>
      </c>
      <c r="AV149" s="13" t="s">
        <v>82</v>
      </c>
      <c r="AW149" s="13" t="s">
        <v>31</v>
      </c>
      <c r="AX149" s="13" t="s">
        <v>74</v>
      </c>
      <c r="AY149" s="206" t="s">
        <v>122</v>
      </c>
    </row>
    <row r="150" spans="1:65" s="14" customFormat="1" ht="11.25">
      <c r="B150" s="207"/>
      <c r="C150" s="208"/>
      <c r="D150" s="198" t="s">
        <v>131</v>
      </c>
      <c r="E150" s="209" t="s">
        <v>1</v>
      </c>
      <c r="F150" s="210" t="s">
        <v>151</v>
      </c>
      <c r="G150" s="208"/>
      <c r="H150" s="211">
        <v>26</v>
      </c>
      <c r="I150" s="212"/>
      <c r="J150" s="208"/>
      <c r="K150" s="208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131</v>
      </c>
      <c r="AU150" s="217" t="s">
        <v>84</v>
      </c>
      <c r="AV150" s="14" t="s">
        <v>84</v>
      </c>
      <c r="AW150" s="14" t="s">
        <v>31</v>
      </c>
      <c r="AX150" s="14" t="s">
        <v>82</v>
      </c>
      <c r="AY150" s="217" t="s">
        <v>122</v>
      </c>
    </row>
    <row r="151" spans="1:65" s="2" customFormat="1" ht="24">
      <c r="A151" s="33"/>
      <c r="B151" s="34"/>
      <c r="C151" s="182" t="s">
        <v>162</v>
      </c>
      <c r="D151" s="182" t="s">
        <v>125</v>
      </c>
      <c r="E151" s="183" t="s">
        <v>163</v>
      </c>
      <c r="F151" s="184" t="s">
        <v>164</v>
      </c>
      <c r="G151" s="185" t="s">
        <v>128</v>
      </c>
      <c r="H151" s="186">
        <v>107.8</v>
      </c>
      <c r="I151" s="187"/>
      <c r="J151" s="188">
        <f>ROUND(I151*H151,2)</f>
        <v>0</v>
      </c>
      <c r="K151" s="189"/>
      <c r="L151" s="38"/>
      <c r="M151" s="190" t="s">
        <v>1</v>
      </c>
      <c r="N151" s="191" t="s">
        <v>39</v>
      </c>
      <c r="O151" s="70"/>
      <c r="P151" s="192">
        <f>O151*H151</f>
        <v>0</v>
      </c>
      <c r="Q151" s="192">
        <v>0</v>
      </c>
      <c r="R151" s="192">
        <f>Q151*H151</f>
        <v>0</v>
      </c>
      <c r="S151" s="192">
        <v>4.5999999999999999E-2</v>
      </c>
      <c r="T151" s="193">
        <f>S151*H151</f>
        <v>4.9588000000000001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129</v>
      </c>
      <c r="AT151" s="194" t="s">
        <v>125</v>
      </c>
      <c r="AU151" s="194" t="s">
        <v>84</v>
      </c>
      <c r="AY151" s="16" t="s">
        <v>122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6" t="s">
        <v>82</v>
      </c>
      <c r="BK151" s="195">
        <f>ROUND(I151*H151,2)</f>
        <v>0</v>
      </c>
      <c r="BL151" s="16" t="s">
        <v>129</v>
      </c>
      <c r="BM151" s="194" t="s">
        <v>165</v>
      </c>
    </row>
    <row r="152" spans="1:65" s="13" customFormat="1" ht="11.25">
      <c r="B152" s="196"/>
      <c r="C152" s="197"/>
      <c r="D152" s="198" t="s">
        <v>131</v>
      </c>
      <c r="E152" s="199" t="s">
        <v>1</v>
      </c>
      <c r="F152" s="200" t="s">
        <v>166</v>
      </c>
      <c r="G152" s="197"/>
      <c r="H152" s="199" t="s">
        <v>1</v>
      </c>
      <c r="I152" s="201"/>
      <c r="J152" s="197"/>
      <c r="K152" s="197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131</v>
      </c>
      <c r="AU152" s="206" t="s">
        <v>84</v>
      </c>
      <c r="AV152" s="13" t="s">
        <v>82</v>
      </c>
      <c r="AW152" s="13" t="s">
        <v>31</v>
      </c>
      <c r="AX152" s="13" t="s">
        <v>74</v>
      </c>
      <c r="AY152" s="206" t="s">
        <v>122</v>
      </c>
    </row>
    <row r="153" spans="1:65" s="14" customFormat="1" ht="11.25">
      <c r="B153" s="207"/>
      <c r="C153" s="208"/>
      <c r="D153" s="198" t="s">
        <v>131</v>
      </c>
      <c r="E153" s="209" t="s">
        <v>1</v>
      </c>
      <c r="F153" s="210" t="s">
        <v>133</v>
      </c>
      <c r="G153" s="208"/>
      <c r="H153" s="211">
        <v>107.8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131</v>
      </c>
      <c r="AU153" s="217" t="s">
        <v>84</v>
      </c>
      <c r="AV153" s="14" t="s">
        <v>84</v>
      </c>
      <c r="AW153" s="14" t="s">
        <v>31</v>
      </c>
      <c r="AX153" s="14" t="s">
        <v>82</v>
      </c>
      <c r="AY153" s="217" t="s">
        <v>122</v>
      </c>
    </row>
    <row r="154" spans="1:65" s="12" customFormat="1" ht="22.9" customHeight="1">
      <c r="B154" s="166"/>
      <c r="C154" s="167"/>
      <c r="D154" s="168" t="s">
        <v>73</v>
      </c>
      <c r="E154" s="180" t="s">
        <v>167</v>
      </c>
      <c r="F154" s="180" t="s">
        <v>168</v>
      </c>
      <c r="G154" s="167"/>
      <c r="H154" s="167"/>
      <c r="I154" s="170"/>
      <c r="J154" s="181">
        <f>BK154</f>
        <v>0</v>
      </c>
      <c r="K154" s="167"/>
      <c r="L154" s="172"/>
      <c r="M154" s="173"/>
      <c r="N154" s="174"/>
      <c r="O154" s="174"/>
      <c r="P154" s="175">
        <f>SUM(P155:P160)</f>
        <v>0</v>
      </c>
      <c r="Q154" s="174"/>
      <c r="R154" s="175">
        <f>SUM(R155:R160)</f>
        <v>0</v>
      </c>
      <c r="S154" s="174"/>
      <c r="T154" s="176">
        <f>SUM(T155:T160)</f>
        <v>0</v>
      </c>
      <c r="AR154" s="177" t="s">
        <v>82</v>
      </c>
      <c r="AT154" s="178" t="s">
        <v>73</v>
      </c>
      <c r="AU154" s="178" t="s">
        <v>82</v>
      </c>
      <c r="AY154" s="177" t="s">
        <v>122</v>
      </c>
      <c r="BK154" s="179">
        <f>SUM(BK155:BK160)</f>
        <v>0</v>
      </c>
    </row>
    <row r="155" spans="1:65" s="2" customFormat="1" ht="12">
      <c r="A155" s="33"/>
      <c r="B155" s="34"/>
      <c r="C155" s="182" t="s">
        <v>152</v>
      </c>
      <c r="D155" s="182" t="s">
        <v>125</v>
      </c>
      <c r="E155" s="183" t="s">
        <v>169</v>
      </c>
      <c r="F155" s="184" t="s">
        <v>170</v>
      </c>
      <c r="G155" s="185" t="s">
        <v>171</v>
      </c>
      <c r="H155" s="186">
        <v>11.521000000000001</v>
      </c>
      <c r="I155" s="187"/>
      <c r="J155" s="188">
        <f>ROUND(I155*H155,2)</f>
        <v>0</v>
      </c>
      <c r="K155" s="189"/>
      <c r="L155" s="38"/>
      <c r="M155" s="190" t="s">
        <v>1</v>
      </c>
      <c r="N155" s="191" t="s">
        <v>39</v>
      </c>
      <c r="O155" s="70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129</v>
      </c>
      <c r="AT155" s="194" t="s">
        <v>125</v>
      </c>
      <c r="AU155" s="194" t="s">
        <v>84</v>
      </c>
      <c r="AY155" s="16" t="s">
        <v>122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6" t="s">
        <v>82</v>
      </c>
      <c r="BK155" s="195">
        <f>ROUND(I155*H155,2)</f>
        <v>0</v>
      </c>
      <c r="BL155" s="16" t="s">
        <v>129</v>
      </c>
      <c r="BM155" s="194" t="s">
        <v>172</v>
      </c>
    </row>
    <row r="156" spans="1:65" s="2" customFormat="1" ht="24">
      <c r="A156" s="33"/>
      <c r="B156" s="34"/>
      <c r="C156" s="182" t="s">
        <v>173</v>
      </c>
      <c r="D156" s="182" t="s">
        <v>125</v>
      </c>
      <c r="E156" s="183" t="s">
        <v>174</v>
      </c>
      <c r="F156" s="184" t="s">
        <v>175</v>
      </c>
      <c r="G156" s="185" t="s">
        <v>171</v>
      </c>
      <c r="H156" s="186">
        <v>11.521000000000001</v>
      </c>
      <c r="I156" s="187"/>
      <c r="J156" s="188">
        <f>ROUND(I156*H156,2)</f>
        <v>0</v>
      </c>
      <c r="K156" s="189"/>
      <c r="L156" s="38"/>
      <c r="M156" s="190" t="s">
        <v>1</v>
      </c>
      <c r="N156" s="191" t="s">
        <v>39</v>
      </c>
      <c r="O156" s="70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129</v>
      </c>
      <c r="AT156" s="194" t="s">
        <v>125</v>
      </c>
      <c r="AU156" s="194" t="s">
        <v>84</v>
      </c>
      <c r="AY156" s="16" t="s">
        <v>122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6" t="s">
        <v>82</v>
      </c>
      <c r="BK156" s="195">
        <f>ROUND(I156*H156,2)</f>
        <v>0</v>
      </c>
      <c r="BL156" s="16" t="s">
        <v>129</v>
      </c>
      <c r="BM156" s="194" t="s">
        <v>176</v>
      </c>
    </row>
    <row r="157" spans="1:65" s="2" customFormat="1" ht="24">
      <c r="A157" s="33"/>
      <c r="B157" s="34"/>
      <c r="C157" s="182" t="s">
        <v>177</v>
      </c>
      <c r="D157" s="182" t="s">
        <v>125</v>
      </c>
      <c r="E157" s="183" t="s">
        <v>178</v>
      </c>
      <c r="F157" s="184" t="s">
        <v>179</v>
      </c>
      <c r="G157" s="185" t="s">
        <v>171</v>
      </c>
      <c r="H157" s="186">
        <v>11.521000000000001</v>
      </c>
      <c r="I157" s="187"/>
      <c r="J157" s="188">
        <f>ROUND(I157*H157,2)</f>
        <v>0</v>
      </c>
      <c r="K157" s="189"/>
      <c r="L157" s="38"/>
      <c r="M157" s="190" t="s">
        <v>1</v>
      </c>
      <c r="N157" s="191" t="s">
        <v>39</v>
      </c>
      <c r="O157" s="70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129</v>
      </c>
      <c r="AT157" s="194" t="s">
        <v>125</v>
      </c>
      <c r="AU157" s="194" t="s">
        <v>84</v>
      </c>
      <c r="AY157" s="16" t="s">
        <v>122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6" t="s">
        <v>82</v>
      </c>
      <c r="BK157" s="195">
        <f>ROUND(I157*H157,2)</f>
        <v>0</v>
      </c>
      <c r="BL157" s="16" t="s">
        <v>129</v>
      </c>
      <c r="BM157" s="194" t="s">
        <v>180</v>
      </c>
    </row>
    <row r="158" spans="1:65" s="2" customFormat="1" ht="12">
      <c r="A158" s="33"/>
      <c r="B158" s="34"/>
      <c r="C158" s="182" t="s">
        <v>181</v>
      </c>
      <c r="D158" s="182" t="s">
        <v>125</v>
      </c>
      <c r="E158" s="183" t="s">
        <v>182</v>
      </c>
      <c r="F158" s="184" t="s">
        <v>183</v>
      </c>
      <c r="G158" s="185" t="s">
        <v>171</v>
      </c>
      <c r="H158" s="186">
        <v>46.084000000000003</v>
      </c>
      <c r="I158" s="187"/>
      <c r="J158" s="188">
        <f>ROUND(I158*H158,2)</f>
        <v>0</v>
      </c>
      <c r="K158" s="189"/>
      <c r="L158" s="38"/>
      <c r="M158" s="190" t="s">
        <v>1</v>
      </c>
      <c r="N158" s="191" t="s">
        <v>39</v>
      </c>
      <c r="O158" s="70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129</v>
      </c>
      <c r="AT158" s="194" t="s">
        <v>125</v>
      </c>
      <c r="AU158" s="194" t="s">
        <v>84</v>
      </c>
      <c r="AY158" s="16" t="s">
        <v>122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6" t="s">
        <v>82</v>
      </c>
      <c r="BK158" s="195">
        <f>ROUND(I158*H158,2)</f>
        <v>0</v>
      </c>
      <c r="BL158" s="16" t="s">
        <v>129</v>
      </c>
      <c r="BM158" s="194" t="s">
        <v>184</v>
      </c>
    </row>
    <row r="159" spans="1:65" s="14" customFormat="1" ht="11.25">
      <c r="B159" s="207"/>
      <c r="C159" s="208"/>
      <c r="D159" s="198" t="s">
        <v>131</v>
      </c>
      <c r="E159" s="208"/>
      <c r="F159" s="210" t="s">
        <v>185</v>
      </c>
      <c r="G159" s="208"/>
      <c r="H159" s="211">
        <v>46.084000000000003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131</v>
      </c>
      <c r="AU159" s="217" t="s">
        <v>84</v>
      </c>
      <c r="AV159" s="14" t="s">
        <v>84</v>
      </c>
      <c r="AW159" s="14" t="s">
        <v>4</v>
      </c>
      <c r="AX159" s="14" t="s">
        <v>82</v>
      </c>
      <c r="AY159" s="217" t="s">
        <v>122</v>
      </c>
    </row>
    <row r="160" spans="1:65" s="2" customFormat="1" ht="36">
      <c r="A160" s="33"/>
      <c r="B160" s="34"/>
      <c r="C160" s="182" t="s">
        <v>186</v>
      </c>
      <c r="D160" s="182" t="s">
        <v>125</v>
      </c>
      <c r="E160" s="183" t="s">
        <v>187</v>
      </c>
      <c r="F160" s="184" t="s">
        <v>188</v>
      </c>
      <c r="G160" s="185" t="s">
        <v>171</v>
      </c>
      <c r="H160" s="186">
        <v>11.521000000000001</v>
      </c>
      <c r="I160" s="187"/>
      <c r="J160" s="188">
        <f>ROUND(I160*H160,2)</f>
        <v>0</v>
      </c>
      <c r="K160" s="189"/>
      <c r="L160" s="38"/>
      <c r="M160" s="190" t="s">
        <v>1</v>
      </c>
      <c r="N160" s="191" t="s">
        <v>39</v>
      </c>
      <c r="O160" s="70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129</v>
      </c>
      <c r="AT160" s="194" t="s">
        <v>125</v>
      </c>
      <c r="AU160" s="194" t="s">
        <v>84</v>
      </c>
      <c r="AY160" s="16" t="s">
        <v>122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6" t="s">
        <v>82</v>
      </c>
      <c r="BK160" s="195">
        <f>ROUND(I160*H160,2)</f>
        <v>0</v>
      </c>
      <c r="BL160" s="16" t="s">
        <v>129</v>
      </c>
      <c r="BM160" s="194" t="s">
        <v>189</v>
      </c>
    </row>
    <row r="161" spans="1:65" s="12" customFormat="1" ht="22.9" customHeight="1">
      <c r="B161" s="166"/>
      <c r="C161" s="167"/>
      <c r="D161" s="168" t="s">
        <v>73</v>
      </c>
      <c r="E161" s="180" t="s">
        <v>190</v>
      </c>
      <c r="F161" s="180" t="s">
        <v>191</v>
      </c>
      <c r="G161" s="167"/>
      <c r="H161" s="167"/>
      <c r="I161" s="170"/>
      <c r="J161" s="181">
        <f>BK161</f>
        <v>0</v>
      </c>
      <c r="K161" s="167"/>
      <c r="L161" s="172"/>
      <c r="M161" s="173"/>
      <c r="N161" s="174"/>
      <c r="O161" s="174"/>
      <c r="P161" s="175">
        <f>P162</f>
        <v>0</v>
      </c>
      <c r="Q161" s="174"/>
      <c r="R161" s="175">
        <f>R162</f>
        <v>0</v>
      </c>
      <c r="S161" s="174"/>
      <c r="T161" s="176">
        <f>T162</f>
        <v>0</v>
      </c>
      <c r="AR161" s="177" t="s">
        <v>82</v>
      </c>
      <c r="AT161" s="178" t="s">
        <v>73</v>
      </c>
      <c r="AU161" s="178" t="s">
        <v>82</v>
      </c>
      <c r="AY161" s="177" t="s">
        <v>122</v>
      </c>
      <c r="BK161" s="179">
        <f>BK162</f>
        <v>0</v>
      </c>
    </row>
    <row r="162" spans="1:65" s="2" customFormat="1" ht="12">
      <c r="A162" s="33"/>
      <c r="B162" s="34"/>
      <c r="C162" s="182" t="s">
        <v>192</v>
      </c>
      <c r="D162" s="182" t="s">
        <v>125</v>
      </c>
      <c r="E162" s="183" t="s">
        <v>193</v>
      </c>
      <c r="F162" s="184" t="s">
        <v>194</v>
      </c>
      <c r="G162" s="185" t="s">
        <v>171</v>
      </c>
      <c r="H162" s="186">
        <v>6.9509999999999996</v>
      </c>
      <c r="I162" s="187"/>
      <c r="J162" s="188">
        <f>ROUND(I162*H162,2)</f>
        <v>0</v>
      </c>
      <c r="K162" s="189"/>
      <c r="L162" s="38"/>
      <c r="M162" s="190" t="s">
        <v>1</v>
      </c>
      <c r="N162" s="191" t="s">
        <v>39</v>
      </c>
      <c r="O162" s="70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129</v>
      </c>
      <c r="AT162" s="194" t="s">
        <v>125</v>
      </c>
      <c r="AU162" s="194" t="s">
        <v>84</v>
      </c>
      <c r="AY162" s="16" t="s">
        <v>122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6" t="s">
        <v>82</v>
      </c>
      <c r="BK162" s="195">
        <f>ROUND(I162*H162,2)</f>
        <v>0</v>
      </c>
      <c r="BL162" s="16" t="s">
        <v>129</v>
      </c>
      <c r="BM162" s="194" t="s">
        <v>195</v>
      </c>
    </row>
    <row r="163" spans="1:65" s="12" customFormat="1" ht="25.9" customHeight="1">
      <c r="B163" s="166"/>
      <c r="C163" s="167"/>
      <c r="D163" s="168" t="s">
        <v>73</v>
      </c>
      <c r="E163" s="169" t="s">
        <v>196</v>
      </c>
      <c r="F163" s="169" t="s">
        <v>197</v>
      </c>
      <c r="G163" s="167"/>
      <c r="H163" s="167"/>
      <c r="I163" s="170"/>
      <c r="J163" s="171">
        <f>BK163</f>
        <v>0</v>
      </c>
      <c r="K163" s="167"/>
      <c r="L163" s="172"/>
      <c r="M163" s="173"/>
      <c r="N163" s="174"/>
      <c r="O163" s="174"/>
      <c r="P163" s="175">
        <f>P164+P173+P181+P207+P237+P263+P267</f>
        <v>0</v>
      </c>
      <c r="Q163" s="174"/>
      <c r="R163" s="175">
        <f>R164+R173+R181+R207+R237+R263+R267</f>
        <v>3.3750157599999997</v>
      </c>
      <c r="S163" s="174"/>
      <c r="T163" s="176">
        <f>T164+T173+T181+T207+T237+T263+T267</f>
        <v>4.2218399999999994</v>
      </c>
      <c r="AR163" s="177" t="s">
        <v>84</v>
      </c>
      <c r="AT163" s="178" t="s">
        <v>73</v>
      </c>
      <c r="AU163" s="178" t="s">
        <v>74</v>
      </c>
      <c r="AY163" s="177" t="s">
        <v>122</v>
      </c>
      <c r="BK163" s="179">
        <f>BK164+BK173+BK181+BK207+BK237+BK263+BK267</f>
        <v>0</v>
      </c>
    </row>
    <row r="164" spans="1:65" s="12" customFormat="1" ht="22.9" customHeight="1">
      <c r="B164" s="166"/>
      <c r="C164" s="167"/>
      <c r="D164" s="168" t="s">
        <v>73</v>
      </c>
      <c r="E164" s="180" t="s">
        <v>198</v>
      </c>
      <c r="F164" s="180" t="s">
        <v>199</v>
      </c>
      <c r="G164" s="167"/>
      <c r="H164" s="167"/>
      <c r="I164" s="170"/>
      <c r="J164" s="181">
        <f>BK164</f>
        <v>0</v>
      </c>
      <c r="K164" s="167"/>
      <c r="L164" s="172"/>
      <c r="M164" s="173"/>
      <c r="N164" s="174"/>
      <c r="O164" s="174"/>
      <c r="P164" s="175">
        <f>SUM(P165:P172)</f>
        <v>0</v>
      </c>
      <c r="Q164" s="174"/>
      <c r="R164" s="175">
        <f>SUM(R165:R172)</f>
        <v>2.436E-2</v>
      </c>
      <c r="S164" s="174"/>
      <c r="T164" s="176">
        <f>SUM(T165:T172)</f>
        <v>0.33072000000000001</v>
      </c>
      <c r="AR164" s="177" t="s">
        <v>84</v>
      </c>
      <c r="AT164" s="178" t="s">
        <v>73</v>
      </c>
      <c r="AU164" s="178" t="s">
        <v>82</v>
      </c>
      <c r="AY164" s="177" t="s">
        <v>122</v>
      </c>
      <c r="BK164" s="179">
        <f>SUM(BK165:BK172)</f>
        <v>0</v>
      </c>
    </row>
    <row r="165" spans="1:65" s="2" customFormat="1" ht="12">
      <c r="A165" s="33"/>
      <c r="B165" s="34"/>
      <c r="C165" s="182" t="s">
        <v>8</v>
      </c>
      <c r="D165" s="182" t="s">
        <v>125</v>
      </c>
      <c r="E165" s="183" t="s">
        <v>200</v>
      </c>
      <c r="F165" s="184" t="s">
        <v>201</v>
      </c>
      <c r="G165" s="185" t="s">
        <v>202</v>
      </c>
      <c r="H165" s="186">
        <v>12</v>
      </c>
      <c r="I165" s="187"/>
      <c r="J165" s="188">
        <f>ROUND(I165*H165,2)</f>
        <v>0</v>
      </c>
      <c r="K165" s="189"/>
      <c r="L165" s="38"/>
      <c r="M165" s="190" t="s">
        <v>1</v>
      </c>
      <c r="N165" s="191" t="s">
        <v>39</v>
      </c>
      <c r="O165" s="70"/>
      <c r="P165" s="192">
        <f>O165*H165</f>
        <v>0</v>
      </c>
      <c r="Q165" s="192">
        <v>5.1999999999999995E-4</v>
      </c>
      <c r="R165" s="192">
        <f>Q165*H165</f>
        <v>6.239999999999999E-3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203</v>
      </c>
      <c r="AT165" s="194" t="s">
        <v>125</v>
      </c>
      <c r="AU165" s="194" t="s">
        <v>84</v>
      </c>
      <c r="AY165" s="16" t="s">
        <v>122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6" t="s">
        <v>82</v>
      </c>
      <c r="BK165" s="195">
        <f>ROUND(I165*H165,2)</f>
        <v>0</v>
      </c>
      <c r="BL165" s="16" t="s">
        <v>203</v>
      </c>
      <c r="BM165" s="194" t="s">
        <v>204</v>
      </c>
    </row>
    <row r="166" spans="1:65" s="14" customFormat="1" ht="11.25">
      <c r="B166" s="207"/>
      <c r="C166" s="208"/>
      <c r="D166" s="198" t="s">
        <v>131</v>
      </c>
      <c r="E166" s="209" t="s">
        <v>1</v>
      </c>
      <c r="F166" s="210" t="s">
        <v>205</v>
      </c>
      <c r="G166" s="208"/>
      <c r="H166" s="211">
        <v>12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131</v>
      </c>
      <c r="AU166" s="217" t="s">
        <v>84</v>
      </c>
      <c r="AV166" s="14" t="s">
        <v>84</v>
      </c>
      <c r="AW166" s="14" t="s">
        <v>31</v>
      </c>
      <c r="AX166" s="14" t="s">
        <v>82</v>
      </c>
      <c r="AY166" s="217" t="s">
        <v>122</v>
      </c>
    </row>
    <row r="167" spans="1:65" s="2" customFormat="1" ht="12">
      <c r="A167" s="33"/>
      <c r="B167" s="34"/>
      <c r="C167" s="182" t="s">
        <v>203</v>
      </c>
      <c r="D167" s="182" t="s">
        <v>125</v>
      </c>
      <c r="E167" s="183" t="s">
        <v>206</v>
      </c>
      <c r="F167" s="184" t="s">
        <v>207</v>
      </c>
      <c r="G167" s="185" t="s">
        <v>202</v>
      </c>
      <c r="H167" s="186">
        <v>12</v>
      </c>
      <c r="I167" s="187"/>
      <c r="J167" s="188">
        <f>ROUND(I167*H167,2)</f>
        <v>0</v>
      </c>
      <c r="K167" s="189"/>
      <c r="L167" s="38"/>
      <c r="M167" s="190" t="s">
        <v>1</v>
      </c>
      <c r="N167" s="191" t="s">
        <v>39</v>
      </c>
      <c r="O167" s="70"/>
      <c r="P167" s="192">
        <f>O167*H167</f>
        <v>0</v>
      </c>
      <c r="Q167" s="192">
        <v>0</v>
      </c>
      <c r="R167" s="192">
        <f>Q167*H167</f>
        <v>0</v>
      </c>
      <c r="S167" s="192">
        <v>2.7560000000000001E-2</v>
      </c>
      <c r="T167" s="193">
        <f>S167*H167</f>
        <v>0.33072000000000001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203</v>
      </c>
      <c r="AT167" s="194" t="s">
        <v>125</v>
      </c>
      <c r="AU167" s="194" t="s">
        <v>84</v>
      </c>
      <c r="AY167" s="16" t="s">
        <v>122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6" t="s">
        <v>82</v>
      </c>
      <c r="BK167" s="195">
        <f>ROUND(I167*H167,2)</f>
        <v>0</v>
      </c>
      <c r="BL167" s="16" t="s">
        <v>203</v>
      </c>
      <c r="BM167" s="194" t="s">
        <v>208</v>
      </c>
    </row>
    <row r="168" spans="1:65" s="14" customFormat="1" ht="11.25">
      <c r="B168" s="207"/>
      <c r="C168" s="208"/>
      <c r="D168" s="198" t="s">
        <v>131</v>
      </c>
      <c r="E168" s="209" t="s">
        <v>1</v>
      </c>
      <c r="F168" s="210" t="s">
        <v>205</v>
      </c>
      <c r="G168" s="208"/>
      <c r="H168" s="211">
        <v>12</v>
      </c>
      <c r="I168" s="212"/>
      <c r="J168" s="208"/>
      <c r="K168" s="208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131</v>
      </c>
      <c r="AU168" s="217" t="s">
        <v>84</v>
      </c>
      <c r="AV168" s="14" t="s">
        <v>84</v>
      </c>
      <c r="AW168" s="14" t="s">
        <v>31</v>
      </c>
      <c r="AX168" s="14" t="s">
        <v>82</v>
      </c>
      <c r="AY168" s="217" t="s">
        <v>122</v>
      </c>
    </row>
    <row r="169" spans="1:65" s="2" customFormat="1" ht="12">
      <c r="A169" s="33"/>
      <c r="B169" s="34"/>
      <c r="C169" s="182" t="s">
        <v>209</v>
      </c>
      <c r="D169" s="182" t="s">
        <v>125</v>
      </c>
      <c r="E169" s="183" t="s">
        <v>210</v>
      </c>
      <c r="F169" s="184" t="s">
        <v>211</v>
      </c>
      <c r="G169" s="185" t="s">
        <v>202</v>
      </c>
      <c r="H169" s="186">
        <v>12</v>
      </c>
      <c r="I169" s="187"/>
      <c r="J169" s="188">
        <f>ROUND(I169*H169,2)</f>
        <v>0</v>
      </c>
      <c r="K169" s="189"/>
      <c r="L169" s="38"/>
      <c r="M169" s="190" t="s">
        <v>1</v>
      </c>
      <c r="N169" s="191" t="s">
        <v>39</v>
      </c>
      <c r="O169" s="70"/>
      <c r="P169" s="192">
        <f>O169*H169</f>
        <v>0</v>
      </c>
      <c r="Q169" s="192">
        <v>2.7999999999999998E-4</v>
      </c>
      <c r="R169" s="192">
        <f>Q169*H169</f>
        <v>3.3599999999999997E-3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203</v>
      </c>
      <c r="AT169" s="194" t="s">
        <v>125</v>
      </c>
      <c r="AU169" s="194" t="s">
        <v>84</v>
      </c>
      <c r="AY169" s="16" t="s">
        <v>122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6" t="s">
        <v>82</v>
      </c>
      <c r="BK169" s="195">
        <f>ROUND(I169*H169,2)</f>
        <v>0</v>
      </c>
      <c r="BL169" s="16" t="s">
        <v>203</v>
      </c>
      <c r="BM169" s="194" t="s">
        <v>212</v>
      </c>
    </row>
    <row r="170" spans="1:65" s="14" customFormat="1" ht="11.25">
      <c r="B170" s="207"/>
      <c r="C170" s="208"/>
      <c r="D170" s="198" t="s">
        <v>131</v>
      </c>
      <c r="E170" s="209" t="s">
        <v>1</v>
      </c>
      <c r="F170" s="210" t="s">
        <v>205</v>
      </c>
      <c r="G170" s="208"/>
      <c r="H170" s="211">
        <v>12</v>
      </c>
      <c r="I170" s="212"/>
      <c r="J170" s="208"/>
      <c r="K170" s="208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131</v>
      </c>
      <c r="AU170" s="217" t="s">
        <v>84</v>
      </c>
      <c r="AV170" s="14" t="s">
        <v>84</v>
      </c>
      <c r="AW170" s="14" t="s">
        <v>31</v>
      </c>
      <c r="AX170" s="14" t="s">
        <v>82</v>
      </c>
      <c r="AY170" s="217" t="s">
        <v>122</v>
      </c>
    </row>
    <row r="171" spans="1:65" s="2" customFormat="1" ht="12">
      <c r="A171" s="33"/>
      <c r="B171" s="34"/>
      <c r="C171" s="218" t="s">
        <v>213</v>
      </c>
      <c r="D171" s="218" t="s">
        <v>214</v>
      </c>
      <c r="E171" s="219" t="s">
        <v>215</v>
      </c>
      <c r="F171" s="220" t="s">
        <v>216</v>
      </c>
      <c r="G171" s="221" t="s">
        <v>202</v>
      </c>
      <c r="H171" s="222">
        <v>12</v>
      </c>
      <c r="I171" s="223"/>
      <c r="J171" s="224">
        <f>ROUND(I171*H171,2)</f>
        <v>0</v>
      </c>
      <c r="K171" s="225"/>
      <c r="L171" s="226"/>
      <c r="M171" s="227" t="s">
        <v>1</v>
      </c>
      <c r="N171" s="228" t="s">
        <v>39</v>
      </c>
      <c r="O171" s="70"/>
      <c r="P171" s="192">
        <f>O171*H171</f>
        <v>0</v>
      </c>
      <c r="Q171" s="192">
        <v>1.23E-3</v>
      </c>
      <c r="R171" s="192">
        <f>Q171*H171</f>
        <v>1.4759999999999999E-2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217</v>
      </c>
      <c r="AT171" s="194" t="s">
        <v>214</v>
      </c>
      <c r="AU171" s="194" t="s">
        <v>84</v>
      </c>
      <c r="AY171" s="16" t="s">
        <v>122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6" t="s">
        <v>82</v>
      </c>
      <c r="BK171" s="195">
        <f>ROUND(I171*H171,2)</f>
        <v>0</v>
      </c>
      <c r="BL171" s="16" t="s">
        <v>203</v>
      </c>
      <c r="BM171" s="194" t="s">
        <v>218</v>
      </c>
    </row>
    <row r="172" spans="1:65" s="2" customFormat="1" ht="12">
      <c r="A172" s="33"/>
      <c r="B172" s="34"/>
      <c r="C172" s="182" t="s">
        <v>219</v>
      </c>
      <c r="D172" s="182" t="s">
        <v>125</v>
      </c>
      <c r="E172" s="183" t="s">
        <v>220</v>
      </c>
      <c r="F172" s="184" t="s">
        <v>221</v>
      </c>
      <c r="G172" s="185" t="s">
        <v>171</v>
      </c>
      <c r="H172" s="186">
        <v>2.4E-2</v>
      </c>
      <c r="I172" s="187"/>
      <c r="J172" s="188">
        <f>ROUND(I172*H172,2)</f>
        <v>0</v>
      </c>
      <c r="K172" s="189"/>
      <c r="L172" s="38"/>
      <c r="M172" s="190" t="s">
        <v>1</v>
      </c>
      <c r="N172" s="191" t="s">
        <v>39</v>
      </c>
      <c r="O172" s="70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203</v>
      </c>
      <c r="AT172" s="194" t="s">
        <v>125</v>
      </c>
      <c r="AU172" s="194" t="s">
        <v>84</v>
      </c>
      <c r="AY172" s="16" t="s">
        <v>122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6" t="s">
        <v>82</v>
      </c>
      <c r="BK172" s="195">
        <f>ROUND(I172*H172,2)</f>
        <v>0</v>
      </c>
      <c r="BL172" s="16" t="s">
        <v>203</v>
      </c>
      <c r="BM172" s="194" t="s">
        <v>222</v>
      </c>
    </row>
    <row r="173" spans="1:65" s="12" customFormat="1" ht="22.9" customHeight="1">
      <c r="B173" s="166"/>
      <c r="C173" s="167"/>
      <c r="D173" s="168" t="s">
        <v>73</v>
      </c>
      <c r="E173" s="180" t="s">
        <v>223</v>
      </c>
      <c r="F173" s="180" t="s">
        <v>224</v>
      </c>
      <c r="G173" s="167"/>
      <c r="H173" s="167"/>
      <c r="I173" s="170"/>
      <c r="J173" s="181">
        <f>BK173</f>
        <v>0</v>
      </c>
      <c r="K173" s="167"/>
      <c r="L173" s="172"/>
      <c r="M173" s="173"/>
      <c r="N173" s="174"/>
      <c r="O173" s="174"/>
      <c r="P173" s="175">
        <f>SUM(P174:P180)</f>
        <v>0</v>
      </c>
      <c r="Q173" s="174"/>
      <c r="R173" s="175">
        <f>SUM(R174:R180)</f>
        <v>4.3200000000000009E-3</v>
      </c>
      <c r="S173" s="174"/>
      <c r="T173" s="176">
        <f>SUM(T174:T180)</f>
        <v>4.8000000000000007E-4</v>
      </c>
      <c r="AR173" s="177" t="s">
        <v>84</v>
      </c>
      <c r="AT173" s="178" t="s">
        <v>73</v>
      </c>
      <c r="AU173" s="178" t="s">
        <v>82</v>
      </c>
      <c r="AY173" s="177" t="s">
        <v>122</v>
      </c>
      <c r="BK173" s="179">
        <f>SUM(BK174:BK180)</f>
        <v>0</v>
      </c>
    </row>
    <row r="174" spans="1:65" s="2" customFormat="1" ht="12">
      <c r="A174" s="33"/>
      <c r="B174" s="34"/>
      <c r="C174" s="182" t="s">
        <v>225</v>
      </c>
      <c r="D174" s="182" t="s">
        <v>125</v>
      </c>
      <c r="E174" s="183" t="s">
        <v>226</v>
      </c>
      <c r="F174" s="184" t="s">
        <v>227</v>
      </c>
      <c r="G174" s="185" t="s">
        <v>202</v>
      </c>
      <c r="H174" s="186">
        <v>24</v>
      </c>
      <c r="I174" s="187"/>
      <c r="J174" s="188">
        <f>ROUND(I174*H174,2)</f>
        <v>0</v>
      </c>
      <c r="K174" s="189"/>
      <c r="L174" s="38"/>
      <c r="M174" s="190" t="s">
        <v>1</v>
      </c>
      <c r="N174" s="191" t="s">
        <v>39</v>
      </c>
      <c r="O174" s="70"/>
      <c r="P174" s="192">
        <f>O174*H174</f>
        <v>0</v>
      </c>
      <c r="Q174" s="192">
        <v>1E-4</v>
      </c>
      <c r="R174" s="192">
        <f>Q174*H174</f>
        <v>2.4000000000000002E-3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203</v>
      </c>
      <c r="AT174" s="194" t="s">
        <v>125</v>
      </c>
      <c r="AU174" s="194" t="s">
        <v>84</v>
      </c>
      <c r="AY174" s="16" t="s">
        <v>122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16" t="s">
        <v>82</v>
      </c>
      <c r="BK174" s="195">
        <f>ROUND(I174*H174,2)</f>
        <v>0</v>
      </c>
      <c r="BL174" s="16" t="s">
        <v>203</v>
      </c>
      <c r="BM174" s="194" t="s">
        <v>228</v>
      </c>
    </row>
    <row r="175" spans="1:65" s="14" customFormat="1" ht="11.25">
      <c r="B175" s="207"/>
      <c r="C175" s="208"/>
      <c r="D175" s="198" t="s">
        <v>131</v>
      </c>
      <c r="E175" s="209" t="s">
        <v>1</v>
      </c>
      <c r="F175" s="210" t="s">
        <v>229</v>
      </c>
      <c r="G175" s="208"/>
      <c r="H175" s="211">
        <v>24</v>
      </c>
      <c r="I175" s="212"/>
      <c r="J175" s="208"/>
      <c r="K175" s="208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131</v>
      </c>
      <c r="AU175" s="217" t="s">
        <v>84</v>
      </c>
      <c r="AV175" s="14" t="s">
        <v>84</v>
      </c>
      <c r="AW175" s="14" t="s">
        <v>31</v>
      </c>
      <c r="AX175" s="14" t="s">
        <v>82</v>
      </c>
      <c r="AY175" s="217" t="s">
        <v>122</v>
      </c>
    </row>
    <row r="176" spans="1:65" s="2" customFormat="1" ht="12">
      <c r="A176" s="33"/>
      <c r="B176" s="34"/>
      <c r="C176" s="182" t="s">
        <v>7</v>
      </c>
      <c r="D176" s="182" t="s">
        <v>125</v>
      </c>
      <c r="E176" s="183" t="s">
        <v>230</v>
      </c>
      <c r="F176" s="184" t="s">
        <v>231</v>
      </c>
      <c r="G176" s="185" t="s">
        <v>202</v>
      </c>
      <c r="H176" s="186">
        <v>4</v>
      </c>
      <c r="I176" s="187"/>
      <c r="J176" s="188">
        <f>ROUND(I176*H176,2)</f>
        <v>0</v>
      </c>
      <c r="K176" s="189"/>
      <c r="L176" s="38"/>
      <c r="M176" s="190" t="s">
        <v>1</v>
      </c>
      <c r="N176" s="191" t="s">
        <v>39</v>
      </c>
      <c r="O176" s="70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203</v>
      </c>
      <c r="AT176" s="194" t="s">
        <v>125</v>
      </c>
      <c r="AU176" s="194" t="s">
        <v>84</v>
      </c>
      <c r="AY176" s="16" t="s">
        <v>122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6" t="s">
        <v>82</v>
      </c>
      <c r="BK176" s="195">
        <f>ROUND(I176*H176,2)</f>
        <v>0</v>
      </c>
      <c r="BL176" s="16" t="s">
        <v>203</v>
      </c>
      <c r="BM176" s="194" t="s">
        <v>232</v>
      </c>
    </row>
    <row r="177" spans="1:65" s="13" customFormat="1" ht="11.25">
      <c r="B177" s="196"/>
      <c r="C177" s="197"/>
      <c r="D177" s="198" t="s">
        <v>131</v>
      </c>
      <c r="E177" s="199" t="s">
        <v>1</v>
      </c>
      <c r="F177" s="200" t="s">
        <v>233</v>
      </c>
      <c r="G177" s="197"/>
      <c r="H177" s="199" t="s">
        <v>1</v>
      </c>
      <c r="I177" s="201"/>
      <c r="J177" s="197"/>
      <c r="K177" s="197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131</v>
      </c>
      <c r="AU177" s="206" t="s">
        <v>84</v>
      </c>
      <c r="AV177" s="13" t="s">
        <v>82</v>
      </c>
      <c r="AW177" s="13" t="s">
        <v>31</v>
      </c>
      <c r="AX177" s="13" t="s">
        <v>74</v>
      </c>
      <c r="AY177" s="206" t="s">
        <v>122</v>
      </c>
    </row>
    <row r="178" spans="1:65" s="14" customFormat="1" ht="11.25">
      <c r="B178" s="207"/>
      <c r="C178" s="208"/>
      <c r="D178" s="198" t="s">
        <v>131</v>
      </c>
      <c r="E178" s="209" t="s">
        <v>1</v>
      </c>
      <c r="F178" s="210" t="s">
        <v>234</v>
      </c>
      <c r="G178" s="208"/>
      <c r="H178" s="211">
        <v>4</v>
      </c>
      <c r="I178" s="212"/>
      <c r="J178" s="208"/>
      <c r="K178" s="208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131</v>
      </c>
      <c r="AU178" s="217" t="s">
        <v>84</v>
      </c>
      <c r="AV178" s="14" t="s">
        <v>84</v>
      </c>
      <c r="AW178" s="14" t="s">
        <v>31</v>
      </c>
      <c r="AX178" s="14" t="s">
        <v>82</v>
      </c>
      <c r="AY178" s="217" t="s">
        <v>122</v>
      </c>
    </row>
    <row r="179" spans="1:65" s="2" customFormat="1" ht="24">
      <c r="A179" s="33"/>
      <c r="B179" s="34"/>
      <c r="C179" s="182" t="s">
        <v>235</v>
      </c>
      <c r="D179" s="182" t="s">
        <v>125</v>
      </c>
      <c r="E179" s="183" t="s">
        <v>236</v>
      </c>
      <c r="F179" s="184" t="s">
        <v>237</v>
      </c>
      <c r="G179" s="185" t="s">
        <v>202</v>
      </c>
      <c r="H179" s="186">
        <v>24</v>
      </c>
      <c r="I179" s="187"/>
      <c r="J179" s="188">
        <f>ROUND(I179*H179,2)</f>
        <v>0</v>
      </c>
      <c r="K179" s="189"/>
      <c r="L179" s="38"/>
      <c r="M179" s="190" t="s">
        <v>1</v>
      </c>
      <c r="N179" s="191" t="s">
        <v>39</v>
      </c>
      <c r="O179" s="70"/>
      <c r="P179" s="192">
        <f>O179*H179</f>
        <v>0</v>
      </c>
      <c r="Q179" s="192">
        <v>8.0000000000000007E-5</v>
      </c>
      <c r="R179" s="192">
        <f>Q179*H179</f>
        <v>1.9200000000000003E-3</v>
      </c>
      <c r="S179" s="192">
        <v>2.0000000000000002E-5</v>
      </c>
      <c r="T179" s="193">
        <f>S179*H179</f>
        <v>4.8000000000000007E-4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203</v>
      </c>
      <c r="AT179" s="194" t="s">
        <v>125</v>
      </c>
      <c r="AU179" s="194" t="s">
        <v>84</v>
      </c>
      <c r="AY179" s="16" t="s">
        <v>122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6" t="s">
        <v>82</v>
      </c>
      <c r="BK179" s="195">
        <f>ROUND(I179*H179,2)</f>
        <v>0</v>
      </c>
      <c r="BL179" s="16" t="s">
        <v>203</v>
      </c>
      <c r="BM179" s="194" t="s">
        <v>238</v>
      </c>
    </row>
    <row r="180" spans="1:65" s="14" customFormat="1" ht="11.25">
      <c r="B180" s="207"/>
      <c r="C180" s="208"/>
      <c r="D180" s="198" t="s">
        <v>131</v>
      </c>
      <c r="E180" s="209" t="s">
        <v>1</v>
      </c>
      <c r="F180" s="210" t="s">
        <v>229</v>
      </c>
      <c r="G180" s="208"/>
      <c r="H180" s="211">
        <v>24</v>
      </c>
      <c r="I180" s="212"/>
      <c r="J180" s="208"/>
      <c r="K180" s="208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131</v>
      </c>
      <c r="AU180" s="217" t="s">
        <v>84</v>
      </c>
      <c r="AV180" s="14" t="s">
        <v>84</v>
      </c>
      <c r="AW180" s="14" t="s">
        <v>31</v>
      </c>
      <c r="AX180" s="14" t="s">
        <v>82</v>
      </c>
      <c r="AY180" s="217" t="s">
        <v>122</v>
      </c>
    </row>
    <row r="181" spans="1:65" s="12" customFormat="1" ht="22.9" customHeight="1">
      <c r="B181" s="166"/>
      <c r="C181" s="167"/>
      <c r="D181" s="168" t="s">
        <v>73</v>
      </c>
      <c r="E181" s="180" t="s">
        <v>239</v>
      </c>
      <c r="F181" s="180" t="s">
        <v>240</v>
      </c>
      <c r="G181" s="167"/>
      <c r="H181" s="167"/>
      <c r="I181" s="170"/>
      <c r="J181" s="181">
        <f>BK181</f>
        <v>0</v>
      </c>
      <c r="K181" s="167"/>
      <c r="L181" s="172"/>
      <c r="M181" s="173"/>
      <c r="N181" s="174"/>
      <c r="O181" s="174"/>
      <c r="P181" s="175">
        <f>SUM(P182:P206)</f>
        <v>0</v>
      </c>
      <c r="Q181" s="174"/>
      <c r="R181" s="175">
        <f>SUM(R182:R206)</f>
        <v>9.0200000000000002E-2</v>
      </c>
      <c r="S181" s="174"/>
      <c r="T181" s="176">
        <f>SUM(T182:T206)</f>
        <v>4.0679999999999994E-2</v>
      </c>
      <c r="AR181" s="177" t="s">
        <v>84</v>
      </c>
      <c r="AT181" s="178" t="s">
        <v>73</v>
      </c>
      <c r="AU181" s="178" t="s">
        <v>82</v>
      </c>
      <c r="AY181" s="177" t="s">
        <v>122</v>
      </c>
      <c r="BK181" s="179">
        <f>SUM(BK182:BK206)</f>
        <v>0</v>
      </c>
    </row>
    <row r="182" spans="1:65" s="2" customFormat="1" ht="24">
      <c r="A182" s="33"/>
      <c r="B182" s="34"/>
      <c r="C182" s="182" t="s">
        <v>241</v>
      </c>
      <c r="D182" s="182" t="s">
        <v>125</v>
      </c>
      <c r="E182" s="183" t="s">
        <v>242</v>
      </c>
      <c r="F182" s="184" t="s">
        <v>243</v>
      </c>
      <c r="G182" s="185" t="s">
        <v>202</v>
      </c>
      <c r="H182" s="186">
        <v>8</v>
      </c>
      <c r="I182" s="187"/>
      <c r="J182" s="188">
        <f>ROUND(I182*H182,2)</f>
        <v>0</v>
      </c>
      <c r="K182" s="189"/>
      <c r="L182" s="38"/>
      <c r="M182" s="190" t="s">
        <v>1</v>
      </c>
      <c r="N182" s="191" t="s">
        <v>39</v>
      </c>
      <c r="O182" s="70"/>
      <c r="P182" s="192">
        <f>O182*H182</f>
        <v>0</v>
      </c>
      <c r="Q182" s="192">
        <v>3.4000000000000002E-4</v>
      </c>
      <c r="R182" s="192">
        <f>Q182*H182</f>
        <v>2.7200000000000002E-3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203</v>
      </c>
      <c r="AT182" s="194" t="s">
        <v>125</v>
      </c>
      <c r="AU182" s="194" t="s">
        <v>84</v>
      </c>
      <c r="AY182" s="16" t="s">
        <v>122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6" t="s">
        <v>82</v>
      </c>
      <c r="BK182" s="195">
        <f>ROUND(I182*H182,2)</f>
        <v>0</v>
      </c>
      <c r="BL182" s="16" t="s">
        <v>203</v>
      </c>
      <c r="BM182" s="194" t="s">
        <v>244</v>
      </c>
    </row>
    <row r="183" spans="1:65" s="14" customFormat="1" ht="11.25">
      <c r="B183" s="207"/>
      <c r="C183" s="208"/>
      <c r="D183" s="198" t="s">
        <v>131</v>
      </c>
      <c r="E183" s="209" t="s">
        <v>1</v>
      </c>
      <c r="F183" s="210" t="s">
        <v>245</v>
      </c>
      <c r="G183" s="208"/>
      <c r="H183" s="211">
        <v>8</v>
      </c>
      <c r="I183" s="212"/>
      <c r="J183" s="208"/>
      <c r="K183" s="208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131</v>
      </c>
      <c r="AU183" s="217" t="s">
        <v>84</v>
      </c>
      <c r="AV183" s="14" t="s">
        <v>84</v>
      </c>
      <c r="AW183" s="14" t="s">
        <v>31</v>
      </c>
      <c r="AX183" s="14" t="s">
        <v>82</v>
      </c>
      <c r="AY183" s="217" t="s">
        <v>122</v>
      </c>
    </row>
    <row r="184" spans="1:65" s="2" customFormat="1" ht="12">
      <c r="A184" s="33"/>
      <c r="B184" s="34"/>
      <c r="C184" s="182" t="s">
        <v>246</v>
      </c>
      <c r="D184" s="182" t="s">
        <v>125</v>
      </c>
      <c r="E184" s="183" t="s">
        <v>247</v>
      </c>
      <c r="F184" s="184" t="s">
        <v>248</v>
      </c>
      <c r="G184" s="185" t="s">
        <v>202</v>
      </c>
      <c r="H184" s="186">
        <v>16</v>
      </c>
      <c r="I184" s="187"/>
      <c r="J184" s="188">
        <f>ROUND(I184*H184,2)</f>
        <v>0</v>
      </c>
      <c r="K184" s="189"/>
      <c r="L184" s="38"/>
      <c r="M184" s="190" t="s">
        <v>1</v>
      </c>
      <c r="N184" s="191" t="s">
        <v>39</v>
      </c>
      <c r="O184" s="70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203</v>
      </c>
      <c r="AT184" s="194" t="s">
        <v>125</v>
      </c>
      <c r="AU184" s="194" t="s">
        <v>84</v>
      </c>
      <c r="AY184" s="16" t="s">
        <v>122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6" t="s">
        <v>82</v>
      </c>
      <c r="BK184" s="195">
        <f>ROUND(I184*H184,2)</f>
        <v>0</v>
      </c>
      <c r="BL184" s="16" t="s">
        <v>203</v>
      </c>
      <c r="BM184" s="194" t="s">
        <v>249</v>
      </c>
    </row>
    <row r="185" spans="1:65" s="14" customFormat="1" ht="11.25">
      <c r="B185" s="207"/>
      <c r="C185" s="208"/>
      <c r="D185" s="198" t="s">
        <v>131</v>
      </c>
      <c r="E185" s="209" t="s">
        <v>1</v>
      </c>
      <c r="F185" s="210" t="s">
        <v>250</v>
      </c>
      <c r="G185" s="208"/>
      <c r="H185" s="211">
        <v>16</v>
      </c>
      <c r="I185" s="212"/>
      <c r="J185" s="208"/>
      <c r="K185" s="208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131</v>
      </c>
      <c r="AU185" s="217" t="s">
        <v>84</v>
      </c>
      <c r="AV185" s="14" t="s">
        <v>84</v>
      </c>
      <c r="AW185" s="14" t="s">
        <v>31</v>
      </c>
      <c r="AX185" s="14" t="s">
        <v>82</v>
      </c>
      <c r="AY185" s="217" t="s">
        <v>122</v>
      </c>
    </row>
    <row r="186" spans="1:65" s="2" customFormat="1" ht="12">
      <c r="A186" s="33"/>
      <c r="B186" s="34"/>
      <c r="C186" s="182" t="s">
        <v>251</v>
      </c>
      <c r="D186" s="182" t="s">
        <v>125</v>
      </c>
      <c r="E186" s="183" t="s">
        <v>252</v>
      </c>
      <c r="F186" s="184" t="s">
        <v>253</v>
      </c>
      <c r="G186" s="185" t="s">
        <v>202</v>
      </c>
      <c r="H186" s="186">
        <v>4</v>
      </c>
      <c r="I186" s="187"/>
      <c r="J186" s="188">
        <f>ROUND(I186*H186,2)</f>
        <v>0</v>
      </c>
      <c r="K186" s="189"/>
      <c r="L186" s="38"/>
      <c r="M186" s="190" t="s">
        <v>1</v>
      </c>
      <c r="N186" s="191" t="s">
        <v>39</v>
      </c>
      <c r="O186" s="70"/>
      <c r="P186" s="192">
        <f>O186*H186</f>
        <v>0</v>
      </c>
      <c r="Q186" s="192">
        <v>3.6999999999999999E-4</v>
      </c>
      <c r="R186" s="192">
        <f>Q186*H186</f>
        <v>1.48E-3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203</v>
      </c>
      <c r="AT186" s="194" t="s">
        <v>125</v>
      </c>
      <c r="AU186" s="194" t="s">
        <v>84</v>
      </c>
      <c r="AY186" s="16" t="s">
        <v>122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6" t="s">
        <v>82</v>
      </c>
      <c r="BK186" s="195">
        <f>ROUND(I186*H186,2)</f>
        <v>0</v>
      </c>
      <c r="BL186" s="16" t="s">
        <v>203</v>
      </c>
      <c r="BM186" s="194" t="s">
        <v>254</v>
      </c>
    </row>
    <row r="187" spans="1:65" s="14" customFormat="1" ht="11.25">
      <c r="B187" s="207"/>
      <c r="C187" s="208"/>
      <c r="D187" s="198" t="s">
        <v>131</v>
      </c>
      <c r="E187" s="209" t="s">
        <v>1</v>
      </c>
      <c r="F187" s="210" t="s">
        <v>234</v>
      </c>
      <c r="G187" s="208"/>
      <c r="H187" s="211">
        <v>4</v>
      </c>
      <c r="I187" s="212"/>
      <c r="J187" s="208"/>
      <c r="K187" s="208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131</v>
      </c>
      <c r="AU187" s="217" t="s">
        <v>84</v>
      </c>
      <c r="AV187" s="14" t="s">
        <v>84</v>
      </c>
      <c r="AW187" s="14" t="s">
        <v>31</v>
      </c>
      <c r="AX187" s="14" t="s">
        <v>82</v>
      </c>
      <c r="AY187" s="217" t="s">
        <v>122</v>
      </c>
    </row>
    <row r="188" spans="1:65" s="2" customFormat="1" ht="24">
      <c r="A188" s="33"/>
      <c r="B188" s="34"/>
      <c r="C188" s="182" t="s">
        <v>255</v>
      </c>
      <c r="D188" s="182" t="s">
        <v>125</v>
      </c>
      <c r="E188" s="183" t="s">
        <v>256</v>
      </c>
      <c r="F188" s="184" t="s">
        <v>257</v>
      </c>
      <c r="G188" s="185" t="s">
        <v>202</v>
      </c>
      <c r="H188" s="186">
        <v>4</v>
      </c>
      <c r="I188" s="187"/>
      <c r="J188" s="188">
        <f>ROUND(I188*H188,2)</f>
        <v>0</v>
      </c>
      <c r="K188" s="189"/>
      <c r="L188" s="38"/>
      <c r="M188" s="190" t="s">
        <v>1</v>
      </c>
      <c r="N188" s="191" t="s">
        <v>39</v>
      </c>
      <c r="O188" s="70"/>
      <c r="P188" s="192">
        <f>O188*H188</f>
        <v>0</v>
      </c>
      <c r="Q188" s="192">
        <v>1.388E-2</v>
      </c>
      <c r="R188" s="192">
        <f>Q188*H188</f>
        <v>5.552E-2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203</v>
      </c>
      <c r="AT188" s="194" t="s">
        <v>125</v>
      </c>
      <c r="AU188" s="194" t="s">
        <v>84</v>
      </c>
      <c r="AY188" s="16" t="s">
        <v>122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6" t="s">
        <v>82</v>
      </c>
      <c r="BK188" s="195">
        <f>ROUND(I188*H188,2)</f>
        <v>0</v>
      </c>
      <c r="BL188" s="16" t="s">
        <v>203</v>
      </c>
      <c r="BM188" s="194" t="s">
        <v>258</v>
      </c>
    </row>
    <row r="189" spans="1:65" s="14" customFormat="1" ht="11.25">
      <c r="B189" s="207"/>
      <c r="C189" s="208"/>
      <c r="D189" s="198" t="s">
        <v>131</v>
      </c>
      <c r="E189" s="209" t="s">
        <v>1</v>
      </c>
      <c r="F189" s="210" t="s">
        <v>234</v>
      </c>
      <c r="G189" s="208"/>
      <c r="H189" s="211">
        <v>4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131</v>
      </c>
      <c r="AU189" s="217" t="s">
        <v>84</v>
      </c>
      <c r="AV189" s="14" t="s">
        <v>84</v>
      </c>
      <c r="AW189" s="14" t="s">
        <v>31</v>
      </c>
      <c r="AX189" s="14" t="s">
        <v>82</v>
      </c>
      <c r="AY189" s="217" t="s">
        <v>122</v>
      </c>
    </row>
    <row r="190" spans="1:65" s="2" customFormat="1" ht="12">
      <c r="A190" s="33"/>
      <c r="B190" s="34"/>
      <c r="C190" s="182" t="s">
        <v>259</v>
      </c>
      <c r="D190" s="182" t="s">
        <v>125</v>
      </c>
      <c r="E190" s="183" t="s">
        <v>260</v>
      </c>
      <c r="F190" s="184" t="s">
        <v>261</v>
      </c>
      <c r="G190" s="185" t="s">
        <v>202</v>
      </c>
      <c r="H190" s="186">
        <v>8</v>
      </c>
      <c r="I190" s="187"/>
      <c r="J190" s="188">
        <f>ROUND(I190*H190,2)</f>
        <v>0</v>
      </c>
      <c r="K190" s="189"/>
      <c r="L190" s="38"/>
      <c r="M190" s="190" t="s">
        <v>1</v>
      </c>
      <c r="N190" s="191" t="s">
        <v>39</v>
      </c>
      <c r="O190" s="70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203</v>
      </c>
      <c r="AT190" s="194" t="s">
        <v>125</v>
      </c>
      <c r="AU190" s="194" t="s">
        <v>84</v>
      </c>
      <c r="AY190" s="16" t="s">
        <v>122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16" t="s">
        <v>82</v>
      </c>
      <c r="BK190" s="195">
        <f>ROUND(I190*H190,2)</f>
        <v>0</v>
      </c>
      <c r="BL190" s="16" t="s">
        <v>203</v>
      </c>
      <c r="BM190" s="194" t="s">
        <v>262</v>
      </c>
    </row>
    <row r="191" spans="1:65" s="14" customFormat="1" ht="11.25">
      <c r="B191" s="207"/>
      <c r="C191" s="208"/>
      <c r="D191" s="198" t="s">
        <v>131</v>
      </c>
      <c r="E191" s="209" t="s">
        <v>1</v>
      </c>
      <c r="F191" s="210" t="s">
        <v>245</v>
      </c>
      <c r="G191" s="208"/>
      <c r="H191" s="211">
        <v>8</v>
      </c>
      <c r="I191" s="212"/>
      <c r="J191" s="208"/>
      <c r="K191" s="208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131</v>
      </c>
      <c r="AU191" s="217" t="s">
        <v>84</v>
      </c>
      <c r="AV191" s="14" t="s">
        <v>84</v>
      </c>
      <c r="AW191" s="14" t="s">
        <v>31</v>
      </c>
      <c r="AX191" s="14" t="s">
        <v>82</v>
      </c>
      <c r="AY191" s="217" t="s">
        <v>122</v>
      </c>
    </row>
    <row r="192" spans="1:65" s="2" customFormat="1" ht="12">
      <c r="A192" s="33"/>
      <c r="B192" s="34"/>
      <c r="C192" s="182" t="s">
        <v>263</v>
      </c>
      <c r="D192" s="182" t="s">
        <v>125</v>
      </c>
      <c r="E192" s="183" t="s">
        <v>264</v>
      </c>
      <c r="F192" s="184" t="s">
        <v>265</v>
      </c>
      <c r="G192" s="185" t="s">
        <v>266</v>
      </c>
      <c r="H192" s="186">
        <v>16</v>
      </c>
      <c r="I192" s="187"/>
      <c r="J192" s="188">
        <f>ROUND(I192*H192,2)</f>
        <v>0</v>
      </c>
      <c r="K192" s="189"/>
      <c r="L192" s="38"/>
      <c r="M192" s="190" t="s">
        <v>1</v>
      </c>
      <c r="N192" s="191" t="s">
        <v>39</v>
      </c>
      <c r="O192" s="70"/>
      <c r="P192" s="192">
        <f>O192*H192</f>
        <v>0</v>
      </c>
      <c r="Q192" s="192">
        <v>2.4000000000000001E-4</v>
      </c>
      <c r="R192" s="192">
        <f>Q192*H192</f>
        <v>3.8400000000000001E-3</v>
      </c>
      <c r="S192" s="192">
        <v>0</v>
      </c>
      <c r="T192" s="19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203</v>
      </c>
      <c r="AT192" s="194" t="s">
        <v>125</v>
      </c>
      <c r="AU192" s="194" t="s">
        <v>84</v>
      </c>
      <c r="AY192" s="16" t="s">
        <v>122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6" t="s">
        <v>82</v>
      </c>
      <c r="BK192" s="195">
        <f>ROUND(I192*H192,2)</f>
        <v>0</v>
      </c>
      <c r="BL192" s="16" t="s">
        <v>203</v>
      </c>
      <c r="BM192" s="194" t="s">
        <v>267</v>
      </c>
    </row>
    <row r="193" spans="1:65" s="14" customFormat="1" ht="11.25">
      <c r="B193" s="207"/>
      <c r="C193" s="208"/>
      <c r="D193" s="198" t="s">
        <v>131</v>
      </c>
      <c r="E193" s="209" t="s">
        <v>1</v>
      </c>
      <c r="F193" s="210" t="s">
        <v>250</v>
      </c>
      <c r="G193" s="208"/>
      <c r="H193" s="211">
        <v>16</v>
      </c>
      <c r="I193" s="212"/>
      <c r="J193" s="208"/>
      <c r="K193" s="208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131</v>
      </c>
      <c r="AU193" s="217" t="s">
        <v>84</v>
      </c>
      <c r="AV193" s="14" t="s">
        <v>84</v>
      </c>
      <c r="AW193" s="14" t="s">
        <v>31</v>
      </c>
      <c r="AX193" s="14" t="s">
        <v>82</v>
      </c>
      <c r="AY193" s="217" t="s">
        <v>122</v>
      </c>
    </row>
    <row r="194" spans="1:65" s="2" customFormat="1" ht="12">
      <c r="A194" s="33"/>
      <c r="B194" s="34"/>
      <c r="C194" s="182" t="s">
        <v>268</v>
      </c>
      <c r="D194" s="182" t="s">
        <v>125</v>
      </c>
      <c r="E194" s="183" t="s">
        <v>269</v>
      </c>
      <c r="F194" s="184" t="s">
        <v>270</v>
      </c>
      <c r="G194" s="185" t="s">
        <v>266</v>
      </c>
      <c r="H194" s="186">
        <v>8</v>
      </c>
      <c r="I194" s="187"/>
      <c r="J194" s="188">
        <f>ROUND(I194*H194,2)</f>
        <v>0</v>
      </c>
      <c r="K194" s="189"/>
      <c r="L194" s="38"/>
      <c r="M194" s="190" t="s">
        <v>1</v>
      </c>
      <c r="N194" s="191" t="s">
        <v>39</v>
      </c>
      <c r="O194" s="70"/>
      <c r="P194" s="192">
        <f>O194*H194</f>
        <v>0</v>
      </c>
      <c r="Q194" s="192">
        <v>0</v>
      </c>
      <c r="R194" s="192">
        <f>Q194*H194</f>
        <v>0</v>
      </c>
      <c r="S194" s="192">
        <v>8.5999999999999998E-4</v>
      </c>
      <c r="T194" s="193">
        <f>S194*H194</f>
        <v>6.8799999999999998E-3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203</v>
      </c>
      <c r="AT194" s="194" t="s">
        <v>125</v>
      </c>
      <c r="AU194" s="194" t="s">
        <v>84</v>
      </c>
      <c r="AY194" s="16" t="s">
        <v>122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6" t="s">
        <v>82</v>
      </c>
      <c r="BK194" s="195">
        <f>ROUND(I194*H194,2)</f>
        <v>0</v>
      </c>
      <c r="BL194" s="16" t="s">
        <v>203</v>
      </c>
      <c r="BM194" s="194" t="s">
        <v>271</v>
      </c>
    </row>
    <row r="195" spans="1:65" s="14" customFormat="1" ht="11.25">
      <c r="B195" s="207"/>
      <c r="C195" s="208"/>
      <c r="D195" s="198" t="s">
        <v>131</v>
      </c>
      <c r="E195" s="209" t="s">
        <v>1</v>
      </c>
      <c r="F195" s="210" t="s">
        <v>245</v>
      </c>
      <c r="G195" s="208"/>
      <c r="H195" s="211">
        <v>8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131</v>
      </c>
      <c r="AU195" s="217" t="s">
        <v>84</v>
      </c>
      <c r="AV195" s="14" t="s">
        <v>84</v>
      </c>
      <c r="AW195" s="14" t="s">
        <v>31</v>
      </c>
      <c r="AX195" s="14" t="s">
        <v>82</v>
      </c>
      <c r="AY195" s="217" t="s">
        <v>122</v>
      </c>
    </row>
    <row r="196" spans="1:65" s="2" customFormat="1" ht="12">
      <c r="A196" s="33"/>
      <c r="B196" s="34"/>
      <c r="C196" s="182" t="s">
        <v>272</v>
      </c>
      <c r="D196" s="182" t="s">
        <v>125</v>
      </c>
      <c r="E196" s="183" t="s">
        <v>273</v>
      </c>
      <c r="F196" s="184" t="s">
        <v>274</v>
      </c>
      <c r="G196" s="185" t="s">
        <v>202</v>
      </c>
      <c r="H196" s="186">
        <v>12</v>
      </c>
      <c r="I196" s="187"/>
      <c r="J196" s="188">
        <f>ROUND(I196*H196,2)</f>
        <v>0</v>
      </c>
      <c r="K196" s="189"/>
      <c r="L196" s="38"/>
      <c r="M196" s="190" t="s">
        <v>1</v>
      </c>
      <c r="N196" s="191" t="s">
        <v>39</v>
      </c>
      <c r="O196" s="70"/>
      <c r="P196" s="192">
        <f>O196*H196</f>
        <v>0</v>
      </c>
      <c r="Q196" s="192">
        <v>0</v>
      </c>
      <c r="R196" s="192">
        <f>Q196*H196</f>
        <v>0</v>
      </c>
      <c r="S196" s="192">
        <v>2.2499999999999998E-3</v>
      </c>
      <c r="T196" s="193">
        <f>S196*H196</f>
        <v>2.6999999999999996E-2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203</v>
      </c>
      <c r="AT196" s="194" t="s">
        <v>125</v>
      </c>
      <c r="AU196" s="194" t="s">
        <v>84</v>
      </c>
      <c r="AY196" s="16" t="s">
        <v>122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6" t="s">
        <v>82</v>
      </c>
      <c r="BK196" s="195">
        <f>ROUND(I196*H196,2)</f>
        <v>0</v>
      </c>
      <c r="BL196" s="16" t="s">
        <v>203</v>
      </c>
      <c r="BM196" s="194" t="s">
        <v>275</v>
      </c>
    </row>
    <row r="197" spans="1:65" s="14" customFormat="1" ht="11.25">
      <c r="B197" s="207"/>
      <c r="C197" s="208"/>
      <c r="D197" s="198" t="s">
        <v>131</v>
      </c>
      <c r="E197" s="209" t="s">
        <v>1</v>
      </c>
      <c r="F197" s="210" t="s">
        <v>205</v>
      </c>
      <c r="G197" s="208"/>
      <c r="H197" s="211">
        <v>12</v>
      </c>
      <c r="I197" s="212"/>
      <c r="J197" s="208"/>
      <c r="K197" s="208"/>
      <c r="L197" s="213"/>
      <c r="M197" s="214"/>
      <c r="N197" s="215"/>
      <c r="O197" s="215"/>
      <c r="P197" s="215"/>
      <c r="Q197" s="215"/>
      <c r="R197" s="215"/>
      <c r="S197" s="215"/>
      <c r="T197" s="216"/>
      <c r="AT197" s="217" t="s">
        <v>131</v>
      </c>
      <c r="AU197" s="217" t="s">
        <v>84</v>
      </c>
      <c r="AV197" s="14" t="s">
        <v>84</v>
      </c>
      <c r="AW197" s="14" t="s">
        <v>31</v>
      </c>
      <c r="AX197" s="14" t="s">
        <v>82</v>
      </c>
      <c r="AY197" s="217" t="s">
        <v>122</v>
      </c>
    </row>
    <row r="198" spans="1:65" s="2" customFormat="1" ht="12">
      <c r="A198" s="33"/>
      <c r="B198" s="34"/>
      <c r="C198" s="182" t="s">
        <v>276</v>
      </c>
      <c r="D198" s="182" t="s">
        <v>125</v>
      </c>
      <c r="E198" s="183" t="s">
        <v>277</v>
      </c>
      <c r="F198" s="184" t="s">
        <v>278</v>
      </c>
      <c r="G198" s="185" t="s">
        <v>202</v>
      </c>
      <c r="H198" s="186">
        <v>12</v>
      </c>
      <c r="I198" s="187"/>
      <c r="J198" s="188">
        <f>ROUND(I198*H198,2)</f>
        <v>0</v>
      </c>
      <c r="K198" s="189"/>
      <c r="L198" s="38"/>
      <c r="M198" s="190" t="s">
        <v>1</v>
      </c>
      <c r="N198" s="191" t="s">
        <v>39</v>
      </c>
      <c r="O198" s="70"/>
      <c r="P198" s="192">
        <f>O198*H198</f>
        <v>0</v>
      </c>
      <c r="Q198" s="192">
        <v>1.2E-4</v>
      </c>
      <c r="R198" s="192">
        <f>Q198*H198</f>
        <v>1.4400000000000001E-3</v>
      </c>
      <c r="S198" s="192">
        <v>0</v>
      </c>
      <c r="T198" s="19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203</v>
      </c>
      <c r="AT198" s="194" t="s">
        <v>125</v>
      </c>
      <c r="AU198" s="194" t="s">
        <v>84</v>
      </c>
      <c r="AY198" s="16" t="s">
        <v>122</v>
      </c>
      <c r="BE198" s="195">
        <f>IF(N198="základní",J198,0)</f>
        <v>0</v>
      </c>
      <c r="BF198" s="195">
        <f>IF(N198="snížená",J198,0)</f>
        <v>0</v>
      </c>
      <c r="BG198" s="195">
        <f>IF(N198="zákl. přenesená",J198,0)</f>
        <v>0</v>
      </c>
      <c r="BH198" s="195">
        <f>IF(N198="sníž. přenesená",J198,0)</f>
        <v>0</v>
      </c>
      <c r="BI198" s="195">
        <f>IF(N198="nulová",J198,0)</f>
        <v>0</v>
      </c>
      <c r="BJ198" s="16" t="s">
        <v>82</v>
      </c>
      <c r="BK198" s="195">
        <f>ROUND(I198*H198,2)</f>
        <v>0</v>
      </c>
      <c r="BL198" s="16" t="s">
        <v>203</v>
      </c>
      <c r="BM198" s="194" t="s">
        <v>279</v>
      </c>
    </row>
    <row r="199" spans="1:65" s="14" customFormat="1" ht="11.25">
      <c r="B199" s="207"/>
      <c r="C199" s="208"/>
      <c r="D199" s="198" t="s">
        <v>131</v>
      </c>
      <c r="E199" s="209" t="s">
        <v>1</v>
      </c>
      <c r="F199" s="210" t="s">
        <v>205</v>
      </c>
      <c r="G199" s="208"/>
      <c r="H199" s="211">
        <v>12</v>
      </c>
      <c r="I199" s="212"/>
      <c r="J199" s="208"/>
      <c r="K199" s="208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131</v>
      </c>
      <c r="AU199" s="217" t="s">
        <v>84</v>
      </c>
      <c r="AV199" s="14" t="s">
        <v>84</v>
      </c>
      <c r="AW199" s="14" t="s">
        <v>31</v>
      </c>
      <c r="AX199" s="14" t="s">
        <v>82</v>
      </c>
      <c r="AY199" s="217" t="s">
        <v>122</v>
      </c>
    </row>
    <row r="200" spans="1:65" s="2" customFormat="1" ht="24">
      <c r="A200" s="33"/>
      <c r="B200" s="34"/>
      <c r="C200" s="218" t="s">
        <v>217</v>
      </c>
      <c r="D200" s="218" t="s">
        <v>214</v>
      </c>
      <c r="E200" s="219" t="s">
        <v>280</v>
      </c>
      <c r="F200" s="220" t="s">
        <v>281</v>
      </c>
      <c r="G200" s="221" t="s">
        <v>202</v>
      </c>
      <c r="H200" s="222">
        <v>12</v>
      </c>
      <c r="I200" s="223"/>
      <c r="J200" s="224">
        <f>ROUND(I200*H200,2)</f>
        <v>0</v>
      </c>
      <c r="K200" s="225"/>
      <c r="L200" s="226"/>
      <c r="M200" s="227" t="s">
        <v>1</v>
      </c>
      <c r="N200" s="228" t="s">
        <v>39</v>
      </c>
      <c r="O200" s="70"/>
      <c r="P200" s="192">
        <f>O200*H200</f>
        <v>0</v>
      </c>
      <c r="Q200" s="192">
        <v>1.8E-3</v>
      </c>
      <c r="R200" s="192">
        <f>Q200*H200</f>
        <v>2.1600000000000001E-2</v>
      </c>
      <c r="S200" s="192">
        <v>0</v>
      </c>
      <c r="T200" s="19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217</v>
      </c>
      <c r="AT200" s="194" t="s">
        <v>214</v>
      </c>
      <c r="AU200" s="194" t="s">
        <v>84</v>
      </c>
      <c r="AY200" s="16" t="s">
        <v>122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6" t="s">
        <v>82</v>
      </c>
      <c r="BK200" s="195">
        <f>ROUND(I200*H200,2)</f>
        <v>0</v>
      </c>
      <c r="BL200" s="16" t="s">
        <v>203</v>
      </c>
      <c r="BM200" s="194" t="s">
        <v>282</v>
      </c>
    </row>
    <row r="201" spans="1:65" s="2" customFormat="1" ht="12">
      <c r="A201" s="33"/>
      <c r="B201" s="34"/>
      <c r="C201" s="182" t="s">
        <v>283</v>
      </c>
      <c r="D201" s="182" t="s">
        <v>125</v>
      </c>
      <c r="E201" s="183" t="s">
        <v>284</v>
      </c>
      <c r="F201" s="184" t="s">
        <v>285</v>
      </c>
      <c r="G201" s="185" t="s">
        <v>202</v>
      </c>
      <c r="H201" s="186">
        <v>8</v>
      </c>
      <c r="I201" s="187"/>
      <c r="J201" s="188">
        <f>ROUND(I201*H201,2)</f>
        <v>0</v>
      </c>
      <c r="K201" s="189"/>
      <c r="L201" s="38"/>
      <c r="M201" s="190" t="s">
        <v>1</v>
      </c>
      <c r="N201" s="191" t="s">
        <v>39</v>
      </c>
      <c r="O201" s="70"/>
      <c r="P201" s="192">
        <f>O201*H201</f>
        <v>0</v>
      </c>
      <c r="Q201" s="192">
        <v>0</v>
      </c>
      <c r="R201" s="192">
        <f>Q201*H201</f>
        <v>0</v>
      </c>
      <c r="S201" s="192">
        <v>8.4999999999999995E-4</v>
      </c>
      <c r="T201" s="193">
        <f>S201*H201</f>
        <v>6.7999999999999996E-3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203</v>
      </c>
      <c r="AT201" s="194" t="s">
        <v>125</v>
      </c>
      <c r="AU201" s="194" t="s">
        <v>84</v>
      </c>
      <c r="AY201" s="16" t="s">
        <v>122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6" t="s">
        <v>82</v>
      </c>
      <c r="BK201" s="195">
        <f>ROUND(I201*H201,2)</f>
        <v>0</v>
      </c>
      <c r="BL201" s="16" t="s">
        <v>203</v>
      </c>
      <c r="BM201" s="194" t="s">
        <v>286</v>
      </c>
    </row>
    <row r="202" spans="1:65" s="14" customFormat="1" ht="11.25">
      <c r="B202" s="207"/>
      <c r="C202" s="208"/>
      <c r="D202" s="198" t="s">
        <v>131</v>
      </c>
      <c r="E202" s="209" t="s">
        <v>1</v>
      </c>
      <c r="F202" s="210" t="s">
        <v>245</v>
      </c>
      <c r="G202" s="208"/>
      <c r="H202" s="211">
        <v>8</v>
      </c>
      <c r="I202" s="212"/>
      <c r="J202" s="208"/>
      <c r="K202" s="208"/>
      <c r="L202" s="213"/>
      <c r="M202" s="214"/>
      <c r="N202" s="215"/>
      <c r="O202" s="215"/>
      <c r="P202" s="215"/>
      <c r="Q202" s="215"/>
      <c r="R202" s="215"/>
      <c r="S202" s="215"/>
      <c r="T202" s="216"/>
      <c r="AT202" s="217" t="s">
        <v>131</v>
      </c>
      <c r="AU202" s="217" t="s">
        <v>84</v>
      </c>
      <c r="AV202" s="14" t="s">
        <v>84</v>
      </c>
      <c r="AW202" s="14" t="s">
        <v>31</v>
      </c>
      <c r="AX202" s="14" t="s">
        <v>82</v>
      </c>
      <c r="AY202" s="217" t="s">
        <v>122</v>
      </c>
    </row>
    <row r="203" spans="1:65" s="2" customFormat="1" ht="12">
      <c r="A203" s="33"/>
      <c r="B203" s="34"/>
      <c r="C203" s="182" t="s">
        <v>287</v>
      </c>
      <c r="D203" s="182" t="s">
        <v>125</v>
      </c>
      <c r="E203" s="183" t="s">
        <v>288</v>
      </c>
      <c r="F203" s="184" t="s">
        <v>289</v>
      </c>
      <c r="G203" s="185" t="s">
        <v>202</v>
      </c>
      <c r="H203" s="186">
        <v>8</v>
      </c>
      <c r="I203" s="187"/>
      <c r="J203" s="188">
        <f>ROUND(I203*H203,2)</f>
        <v>0</v>
      </c>
      <c r="K203" s="189"/>
      <c r="L203" s="38"/>
      <c r="M203" s="190" t="s">
        <v>1</v>
      </c>
      <c r="N203" s="191" t="s">
        <v>39</v>
      </c>
      <c r="O203" s="70"/>
      <c r="P203" s="192">
        <f>O203*H203</f>
        <v>0</v>
      </c>
      <c r="Q203" s="192">
        <v>1.3999999999999999E-4</v>
      </c>
      <c r="R203" s="192">
        <f>Q203*H203</f>
        <v>1.1199999999999999E-3</v>
      </c>
      <c r="S203" s="192">
        <v>0</v>
      </c>
      <c r="T203" s="193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203</v>
      </c>
      <c r="AT203" s="194" t="s">
        <v>125</v>
      </c>
      <c r="AU203" s="194" t="s">
        <v>84</v>
      </c>
      <c r="AY203" s="16" t="s">
        <v>122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6" t="s">
        <v>82</v>
      </c>
      <c r="BK203" s="195">
        <f>ROUND(I203*H203,2)</f>
        <v>0</v>
      </c>
      <c r="BL203" s="16" t="s">
        <v>203</v>
      </c>
      <c r="BM203" s="194" t="s">
        <v>290</v>
      </c>
    </row>
    <row r="204" spans="1:65" s="14" customFormat="1" ht="11.25">
      <c r="B204" s="207"/>
      <c r="C204" s="208"/>
      <c r="D204" s="198" t="s">
        <v>131</v>
      </c>
      <c r="E204" s="209" t="s">
        <v>1</v>
      </c>
      <c r="F204" s="210" t="s">
        <v>245</v>
      </c>
      <c r="G204" s="208"/>
      <c r="H204" s="211">
        <v>8</v>
      </c>
      <c r="I204" s="212"/>
      <c r="J204" s="208"/>
      <c r="K204" s="208"/>
      <c r="L204" s="213"/>
      <c r="M204" s="214"/>
      <c r="N204" s="215"/>
      <c r="O204" s="215"/>
      <c r="P204" s="215"/>
      <c r="Q204" s="215"/>
      <c r="R204" s="215"/>
      <c r="S204" s="215"/>
      <c r="T204" s="216"/>
      <c r="AT204" s="217" t="s">
        <v>131</v>
      </c>
      <c r="AU204" s="217" t="s">
        <v>84</v>
      </c>
      <c r="AV204" s="14" t="s">
        <v>84</v>
      </c>
      <c r="AW204" s="14" t="s">
        <v>31</v>
      </c>
      <c r="AX204" s="14" t="s">
        <v>82</v>
      </c>
      <c r="AY204" s="217" t="s">
        <v>122</v>
      </c>
    </row>
    <row r="205" spans="1:65" s="2" customFormat="1" ht="12">
      <c r="A205" s="33"/>
      <c r="B205" s="34"/>
      <c r="C205" s="218" t="s">
        <v>291</v>
      </c>
      <c r="D205" s="218" t="s">
        <v>214</v>
      </c>
      <c r="E205" s="219" t="s">
        <v>292</v>
      </c>
      <c r="F205" s="220" t="s">
        <v>293</v>
      </c>
      <c r="G205" s="221" t="s">
        <v>202</v>
      </c>
      <c r="H205" s="222">
        <v>8</v>
      </c>
      <c r="I205" s="223"/>
      <c r="J205" s="224">
        <f>ROUND(I205*H205,2)</f>
        <v>0</v>
      </c>
      <c r="K205" s="225"/>
      <c r="L205" s="226"/>
      <c r="M205" s="227" t="s">
        <v>1</v>
      </c>
      <c r="N205" s="228" t="s">
        <v>39</v>
      </c>
      <c r="O205" s="70"/>
      <c r="P205" s="192">
        <f>O205*H205</f>
        <v>0</v>
      </c>
      <c r="Q205" s="192">
        <v>3.1E-4</v>
      </c>
      <c r="R205" s="192">
        <f>Q205*H205</f>
        <v>2.48E-3</v>
      </c>
      <c r="S205" s="192">
        <v>0</v>
      </c>
      <c r="T205" s="19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217</v>
      </c>
      <c r="AT205" s="194" t="s">
        <v>214</v>
      </c>
      <c r="AU205" s="194" t="s">
        <v>84</v>
      </c>
      <c r="AY205" s="16" t="s">
        <v>122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6" t="s">
        <v>82</v>
      </c>
      <c r="BK205" s="195">
        <f>ROUND(I205*H205,2)</f>
        <v>0</v>
      </c>
      <c r="BL205" s="16" t="s">
        <v>203</v>
      </c>
      <c r="BM205" s="194" t="s">
        <v>294</v>
      </c>
    </row>
    <row r="206" spans="1:65" s="2" customFormat="1" ht="12">
      <c r="A206" s="33"/>
      <c r="B206" s="34"/>
      <c r="C206" s="182" t="s">
        <v>295</v>
      </c>
      <c r="D206" s="182" t="s">
        <v>125</v>
      </c>
      <c r="E206" s="183" t="s">
        <v>296</v>
      </c>
      <c r="F206" s="184" t="s">
        <v>297</v>
      </c>
      <c r="G206" s="185" t="s">
        <v>171</v>
      </c>
      <c r="H206" s="186">
        <v>0.09</v>
      </c>
      <c r="I206" s="187"/>
      <c r="J206" s="188">
        <f>ROUND(I206*H206,2)</f>
        <v>0</v>
      </c>
      <c r="K206" s="189"/>
      <c r="L206" s="38"/>
      <c r="M206" s="190" t="s">
        <v>1</v>
      </c>
      <c r="N206" s="191" t="s">
        <v>39</v>
      </c>
      <c r="O206" s="70"/>
      <c r="P206" s="192">
        <f>O206*H206</f>
        <v>0</v>
      </c>
      <c r="Q206" s="192">
        <v>0</v>
      </c>
      <c r="R206" s="192">
        <f>Q206*H206</f>
        <v>0</v>
      </c>
      <c r="S206" s="192">
        <v>0</v>
      </c>
      <c r="T206" s="193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203</v>
      </c>
      <c r="AT206" s="194" t="s">
        <v>125</v>
      </c>
      <c r="AU206" s="194" t="s">
        <v>84</v>
      </c>
      <c r="AY206" s="16" t="s">
        <v>122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16" t="s">
        <v>82</v>
      </c>
      <c r="BK206" s="195">
        <f>ROUND(I206*H206,2)</f>
        <v>0</v>
      </c>
      <c r="BL206" s="16" t="s">
        <v>203</v>
      </c>
      <c r="BM206" s="194" t="s">
        <v>298</v>
      </c>
    </row>
    <row r="207" spans="1:65" s="12" customFormat="1" ht="22.9" customHeight="1">
      <c r="B207" s="166"/>
      <c r="C207" s="167"/>
      <c r="D207" s="168" t="s">
        <v>73</v>
      </c>
      <c r="E207" s="180" t="s">
        <v>299</v>
      </c>
      <c r="F207" s="180" t="s">
        <v>300</v>
      </c>
      <c r="G207" s="167"/>
      <c r="H207" s="167"/>
      <c r="I207" s="170"/>
      <c r="J207" s="181">
        <f>BK207</f>
        <v>0</v>
      </c>
      <c r="K207" s="167"/>
      <c r="L207" s="172"/>
      <c r="M207" s="173"/>
      <c r="N207" s="174"/>
      <c r="O207" s="174"/>
      <c r="P207" s="175">
        <f>SUM(P208:P236)</f>
        <v>0</v>
      </c>
      <c r="Q207" s="174"/>
      <c r="R207" s="175">
        <f>SUM(R208:R236)</f>
        <v>0.87109376000000005</v>
      </c>
      <c r="S207" s="174"/>
      <c r="T207" s="176">
        <f>SUM(T208:T236)</f>
        <v>0.91779999999999995</v>
      </c>
      <c r="AR207" s="177" t="s">
        <v>84</v>
      </c>
      <c r="AT207" s="178" t="s">
        <v>73</v>
      </c>
      <c r="AU207" s="178" t="s">
        <v>82</v>
      </c>
      <c r="AY207" s="177" t="s">
        <v>122</v>
      </c>
      <c r="BK207" s="179">
        <f>SUM(BK208:BK236)</f>
        <v>0</v>
      </c>
    </row>
    <row r="208" spans="1:65" s="2" customFormat="1" ht="12">
      <c r="A208" s="33"/>
      <c r="B208" s="34"/>
      <c r="C208" s="182" t="s">
        <v>301</v>
      </c>
      <c r="D208" s="182" t="s">
        <v>125</v>
      </c>
      <c r="E208" s="183" t="s">
        <v>302</v>
      </c>
      <c r="F208" s="184" t="s">
        <v>303</v>
      </c>
      <c r="G208" s="185" t="s">
        <v>128</v>
      </c>
      <c r="H208" s="186">
        <v>26</v>
      </c>
      <c r="I208" s="187"/>
      <c r="J208" s="188">
        <f>ROUND(I208*H208,2)</f>
        <v>0</v>
      </c>
      <c r="K208" s="189"/>
      <c r="L208" s="38"/>
      <c r="M208" s="190" t="s">
        <v>1</v>
      </c>
      <c r="N208" s="191" t="s">
        <v>39</v>
      </c>
      <c r="O208" s="70"/>
      <c r="P208" s="192">
        <f>O208*H208</f>
        <v>0</v>
      </c>
      <c r="Q208" s="192">
        <v>2.9999999999999997E-4</v>
      </c>
      <c r="R208" s="192">
        <f>Q208*H208</f>
        <v>7.7999999999999996E-3</v>
      </c>
      <c r="S208" s="192">
        <v>0</v>
      </c>
      <c r="T208" s="19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203</v>
      </c>
      <c r="AT208" s="194" t="s">
        <v>125</v>
      </c>
      <c r="AU208" s="194" t="s">
        <v>84</v>
      </c>
      <c r="AY208" s="16" t="s">
        <v>122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6" t="s">
        <v>82</v>
      </c>
      <c r="BK208" s="195">
        <f>ROUND(I208*H208,2)</f>
        <v>0</v>
      </c>
      <c r="BL208" s="16" t="s">
        <v>203</v>
      </c>
      <c r="BM208" s="194" t="s">
        <v>304</v>
      </c>
    </row>
    <row r="209" spans="1:65" s="14" customFormat="1" ht="11.25">
      <c r="B209" s="207"/>
      <c r="C209" s="208"/>
      <c r="D209" s="198" t="s">
        <v>131</v>
      </c>
      <c r="E209" s="209" t="s">
        <v>1</v>
      </c>
      <c r="F209" s="210" t="s">
        <v>305</v>
      </c>
      <c r="G209" s="208"/>
      <c r="H209" s="211">
        <v>26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131</v>
      </c>
      <c r="AU209" s="217" t="s">
        <v>84</v>
      </c>
      <c r="AV209" s="14" t="s">
        <v>84</v>
      </c>
      <c r="AW209" s="14" t="s">
        <v>31</v>
      </c>
      <c r="AX209" s="14" t="s">
        <v>82</v>
      </c>
      <c r="AY209" s="217" t="s">
        <v>122</v>
      </c>
    </row>
    <row r="210" spans="1:65" s="2" customFormat="1" ht="12">
      <c r="A210" s="33"/>
      <c r="B210" s="34"/>
      <c r="C210" s="182" t="s">
        <v>306</v>
      </c>
      <c r="D210" s="182" t="s">
        <v>125</v>
      </c>
      <c r="E210" s="183" t="s">
        <v>307</v>
      </c>
      <c r="F210" s="184" t="s">
        <v>308</v>
      </c>
      <c r="G210" s="185" t="s">
        <v>143</v>
      </c>
      <c r="H210" s="186">
        <v>5.92</v>
      </c>
      <c r="I210" s="187"/>
      <c r="J210" s="188">
        <f>ROUND(I210*H210,2)</f>
        <v>0</v>
      </c>
      <c r="K210" s="189"/>
      <c r="L210" s="38"/>
      <c r="M210" s="190" t="s">
        <v>1</v>
      </c>
      <c r="N210" s="191" t="s">
        <v>39</v>
      </c>
      <c r="O210" s="70"/>
      <c r="P210" s="192">
        <f>O210*H210</f>
        <v>0</v>
      </c>
      <c r="Q210" s="192">
        <v>3.4000000000000002E-4</v>
      </c>
      <c r="R210" s="192">
        <f>Q210*H210</f>
        <v>2.0127999999999999E-3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203</v>
      </c>
      <c r="AT210" s="194" t="s">
        <v>125</v>
      </c>
      <c r="AU210" s="194" t="s">
        <v>84</v>
      </c>
      <c r="AY210" s="16" t="s">
        <v>122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6" t="s">
        <v>82</v>
      </c>
      <c r="BK210" s="195">
        <f>ROUND(I210*H210,2)</f>
        <v>0</v>
      </c>
      <c r="BL210" s="16" t="s">
        <v>203</v>
      </c>
      <c r="BM210" s="194" t="s">
        <v>309</v>
      </c>
    </row>
    <row r="211" spans="1:65" s="14" customFormat="1" ht="11.25">
      <c r="B211" s="207"/>
      <c r="C211" s="208"/>
      <c r="D211" s="198" t="s">
        <v>131</v>
      </c>
      <c r="E211" s="209" t="s">
        <v>1</v>
      </c>
      <c r="F211" s="210" t="s">
        <v>310</v>
      </c>
      <c r="G211" s="208"/>
      <c r="H211" s="211">
        <v>5.92</v>
      </c>
      <c r="I211" s="212"/>
      <c r="J211" s="208"/>
      <c r="K211" s="208"/>
      <c r="L211" s="213"/>
      <c r="M211" s="214"/>
      <c r="N211" s="215"/>
      <c r="O211" s="215"/>
      <c r="P211" s="215"/>
      <c r="Q211" s="215"/>
      <c r="R211" s="215"/>
      <c r="S211" s="215"/>
      <c r="T211" s="216"/>
      <c r="AT211" s="217" t="s">
        <v>131</v>
      </c>
      <c r="AU211" s="217" t="s">
        <v>84</v>
      </c>
      <c r="AV211" s="14" t="s">
        <v>84</v>
      </c>
      <c r="AW211" s="14" t="s">
        <v>31</v>
      </c>
      <c r="AX211" s="14" t="s">
        <v>82</v>
      </c>
      <c r="AY211" s="217" t="s">
        <v>122</v>
      </c>
    </row>
    <row r="212" spans="1:65" s="2" customFormat="1" ht="12">
      <c r="A212" s="33"/>
      <c r="B212" s="34"/>
      <c r="C212" s="218" t="s">
        <v>311</v>
      </c>
      <c r="D212" s="218" t="s">
        <v>214</v>
      </c>
      <c r="E212" s="219" t="s">
        <v>312</v>
      </c>
      <c r="F212" s="220" t="s">
        <v>313</v>
      </c>
      <c r="G212" s="221" t="s">
        <v>143</v>
      </c>
      <c r="H212" s="222">
        <v>6.5119999999999996</v>
      </c>
      <c r="I212" s="223"/>
      <c r="J212" s="224">
        <f>ROUND(I212*H212,2)</f>
        <v>0</v>
      </c>
      <c r="K212" s="225"/>
      <c r="L212" s="226"/>
      <c r="M212" s="227" t="s">
        <v>1</v>
      </c>
      <c r="N212" s="228" t="s">
        <v>39</v>
      </c>
      <c r="O212" s="70"/>
      <c r="P212" s="192">
        <f>O212*H212</f>
        <v>0</v>
      </c>
      <c r="Q212" s="192">
        <v>3.8000000000000002E-4</v>
      </c>
      <c r="R212" s="192">
        <f>Q212*H212</f>
        <v>2.4745599999999998E-3</v>
      </c>
      <c r="S212" s="192">
        <v>0</v>
      </c>
      <c r="T212" s="19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217</v>
      </c>
      <c r="AT212" s="194" t="s">
        <v>214</v>
      </c>
      <c r="AU212" s="194" t="s">
        <v>84</v>
      </c>
      <c r="AY212" s="16" t="s">
        <v>122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6" t="s">
        <v>82</v>
      </c>
      <c r="BK212" s="195">
        <f>ROUND(I212*H212,2)</f>
        <v>0</v>
      </c>
      <c r="BL212" s="16" t="s">
        <v>203</v>
      </c>
      <c r="BM212" s="194" t="s">
        <v>314</v>
      </c>
    </row>
    <row r="213" spans="1:65" s="14" customFormat="1" ht="11.25">
      <c r="B213" s="207"/>
      <c r="C213" s="208"/>
      <c r="D213" s="198" t="s">
        <v>131</v>
      </c>
      <c r="E213" s="209" t="s">
        <v>1</v>
      </c>
      <c r="F213" s="210" t="s">
        <v>315</v>
      </c>
      <c r="G213" s="208"/>
      <c r="H213" s="211">
        <v>6.5119999999999996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131</v>
      </c>
      <c r="AU213" s="217" t="s">
        <v>84</v>
      </c>
      <c r="AV213" s="14" t="s">
        <v>84</v>
      </c>
      <c r="AW213" s="14" t="s">
        <v>31</v>
      </c>
      <c r="AX213" s="14" t="s">
        <v>82</v>
      </c>
      <c r="AY213" s="217" t="s">
        <v>122</v>
      </c>
    </row>
    <row r="214" spans="1:65" s="2" customFormat="1" ht="12">
      <c r="A214" s="33"/>
      <c r="B214" s="34"/>
      <c r="C214" s="182" t="s">
        <v>316</v>
      </c>
      <c r="D214" s="182" t="s">
        <v>125</v>
      </c>
      <c r="E214" s="183" t="s">
        <v>317</v>
      </c>
      <c r="F214" s="184" t="s">
        <v>318</v>
      </c>
      <c r="G214" s="185" t="s">
        <v>128</v>
      </c>
      <c r="H214" s="186">
        <v>26</v>
      </c>
      <c r="I214" s="187"/>
      <c r="J214" s="188">
        <f>ROUND(I214*H214,2)</f>
        <v>0</v>
      </c>
      <c r="K214" s="189"/>
      <c r="L214" s="38"/>
      <c r="M214" s="190" t="s">
        <v>1</v>
      </c>
      <c r="N214" s="191" t="s">
        <v>39</v>
      </c>
      <c r="O214" s="70"/>
      <c r="P214" s="192">
        <f>O214*H214</f>
        <v>0</v>
      </c>
      <c r="Q214" s="192">
        <v>0</v>
      </c>
      <c r="R214" s="192">
        <f>Q214*H214</f>
        <v>0</v>
      </c>
      <c r="S214" s="192">
        <v>3.5299999999999998E-2</v>
      </c>
      <c r="T214" s="193">
        <f>S214*H214</f>
        <v>0.91779999999999995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203</v>
      </c>
      <c r="AT214" s="194" t="s">
        <v>125</v>
      </c>
      <c r="AU214" s="194" t="s">
        <v>84</v>
      </c>
      <c r="AY214" s="16" t="s">
        <v>122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6" t="s">
        <v>82</v>
      </c>
      <c r="BK214" s="195">
        <f>ROUND(I214*H214,2)</f>
        <v>0</v>
      </c>
      <c r="BL214" s="16" t="s">
        <v>203</v>
      </c>
      <c r="BM214" s="194" t="s">
        <v>319</v>
      </c>
    </row>
    <row r="215" spans="1:65" s="13" customFormat="1" ht="11.25">
      <c r="B215" s="196"/>
      <c r="C215" s="197"/>
      <c r="D215" s="198" t="s">
        <v>131</v>
      </c>
      <c r="E215" s="199" t="s">
        <v>1</v>
      </c>
      <c r="F215" s="200" t="s">
        <v>150</v>
      </c>
      <c r="G215" s="197"/>
      <c r="H215" s="199" t="s">
        <v>1</v>
      </c>
      <c r="I215" s="201"/>
      <c r="J215" s="197"/>
      <c r="K215" s="197"/>
      <c r="L215" s="202"/>
      <c r="M215" s="203"/>
      <c r="N215" s="204"/>
      <c r="O215" s="204"/>
      <c r="P215" s="204"/>
      <c r="Q215" s="204"/>
      <c r="R215" s="204"/>
      <c r="S215" s="204"/>
      <c r="T215" s="205"/>
      <c r="AT215" s="206" t="s">
        <v>131</v>
      </c>
      <c r="AU215" s="206" t="s">
        <v>84</v>
      </c>
      <c r="AV215" s="13" t="s">
        <v>82</v>
      </c>
      <c r="AW215" s="13" t="s">
        <v>31</v>
      </c>
      <c r="AX215" s="13" t="s">
        <v>74</v>
      </c>
      <c r="AY215" s="206" t="s">
        <v>122</v>
      </c>
    </row>
    <row r="216" spans="1:65" s="14" customFormat="1" ht="11.25">
      <c r="B216" s="207"/>
      <c r="C216" s="208"/>
      <c r="D216" s="198" t="s">
        <v>131</v>
      </c>
      <c r="E216" s="209" t="s">
        <v>1</v>
      </c>
      <c r="F216" s="210" t="s">
        <v>151</v>
      </c>
      <c r="G216" s="208"/>
      <c r="H216" s="211">
        <v>26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131</v>
      </c>
      <c r="AU216" s="217" t="s">
        <v>84</v>
      </c>
      <c r="AV216" s="14" t="s">
        <v>84</v>
      </c>
      <c r="AW216" s="14" t="s">
        <v>31</v>
      </c>
      <c r="AX216" s="14" t="s">
        <v>82</v>
      </c>
      <c r="AY216" s="217" t="s">
        <v>122</v>
      </c>
    </row>
    <row r="217" spans="1:65" s="2" customFormat="1" ht="24">
      <c r="A217" s="33"/>
      <c r="B217" s="34"/>
      <c r="C217" s="182" t="s">
        <v>320</v>
      </c>
      <c r="D217" s="182" t="s">
        <v>125</v>
      </c>
      <c r="E217" s="183" t="s">
        <v>321</v>
      </c>
      <c r="F217" s="184" t="s">
        <v>322</v>
      </c>
      <c r="G217" s="185" t="s">
        <v>128</v>
      </c>
      <c r="H217" s="186">
        <v>26</v>
      </c>
      <c r="I217" s="187"/>
      <c r="J217" s="188">
        <f>ROUND(I217*H217,2)</f>
        <v>0</v>
      </c>
      <c r="K217" s="189"/>
      <c r="L217" s="38"/>
      <c r="M217" s="190" t="s">
        <v>1</v>
      </c>
      <c r="N217" s="191" t="s">
        <v>39</v>
      </c>
      <c r="O217" s="70"/>
      <c r="P217" s="192">
        <f>O217*H217</f>
        <v>0</v>
      </c>
      <c r="Q217" s="192">
        <v>5.4000000000000003E-3</v>
      </c>
      <c r="R217" s="192">
        <f>Q217*H217</f>
        <v>0.1404</v>
      </c>
      <c r="S217" s="192">
        <v>0</v>
      </c>
      <c r="T217" s="19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203</v>
      </c>
      <c r="AT217" s="194" t="s">
        <v>125</v>
      </c>
      <c r="AU217" s="194" t="s">
        <v>84</v>
      </c>
      <c r="AY217" s="16" t="s">
        <v>122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6" t="s">
        <v>82</v>
      </c>
      <c r="BK217" s="195">
        <f>ROUND(I217*H217,2)</f>
        <v>0</v>
      </c>
      <c r="BL217" s="16" t="s">
        <v>203</v>
      </c>
      <c r="BM217" s="194" t="s">
        <v>323</v>
      </c>
    </row>
    <row r="218" spans="1:65" s="13" customFormat="1" ht="11.25">
      <c r="B218" s="196"/>
      <c r="C218" s="197"/>
      <c r="D218" s="198" t="s">
        <v>131</v>
      </c>
      <c r="E218" s="199" t="s">
        <v>1</v>
      </c>
      <c r="F218" s="200" t="s">
        <v>324</v>
      </c>
      <c r="G218" s="197"/>
      <c r="H218" s="199" t="s">
        <v>1</v>
      </c>
      <c r="I218" s="201"/>
      <c r="J218" s="197"/>
      <c r="K218" s="197"/>
      <c r="L218" s="202"/>
      <c r="M218" s="203"/>
      <c r="N218" s="204"/>
      <c r="O218" s="204"/>
      <c r="P218" s="204"/>
      <c r="Q218" s="204"/>
      <c r="R218" s="204"/>
      <c r="S218" s="204"/>
      <c r="T218" s="205"/>
      <c r="AT218" s="206" t="s">
        <v>131</v>
      </c>
      <c r="AU218" s="206" t="s">
        <v>84</v>
      </c>
      <c r="AV218" s="13" t="s">
        <v>82</v>
      </c>
      <c r="AW218" s="13" t="s">
        <v>31</v>
      </c>
      <c r="AX218" s="13" t="s">
        <v>74</v>
      </c>
      <c r="AY218" s="206" t="s">
        <v>122</v>
      </c>
    </row>
    <row r="219" spans="1:65" s="14" customFormat="1" ht="11.25">
      <c r="B219" s="207"/>
      <c r="C219" s="208"/>
      <c r="D219" s="198" t="s">
        <v>131</v>
      </c>
      <c r="E219" s="209" t="s">
        <v>1</v>
      </c>
      <c r="F219" s="210" t="s">
        <v>151</v>
      </c>
      <c r="G219" s="208"/>
      <c r="H219" s="211">
        <v>26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131</v>
      </c>
      <c r="AU219" s="217" t="s">
        <v>84</v>
      </c>
      <c r="AV219" s="14" t="s">
        <v>84</v>
      </c>
      <c r="AW219" s="14" t="s">
        <v>31</v>
      </c>
      <c r="AX219" s="14" t="s">
        <v>82</v>
      </c>
      <c r="AY219" s="217" t="s">
        <v>122</v>
      </c>
    </row>
    <row r="220" spans="1:65" s="2" customFormat="1" ht="12">
      <c r="A220" s="33"/>
      <c r="B220" s="34"/>
      <c r="C220" s="218" t="s">
        <v>325</v>
      </c>
      <c r="D220" s="218" t="s">
        <v>214</v>
      </c>
      <c r="E220" s="219" t="s">
        <v>326</v>
      </c>
      <c r="F220" s="220" t="s">
        <v>327</v>
      </c>
      <c r="G220" s="221" t="s">
        <v>128</v>
      </c>
      <c r="H220" s="222">
        <v>28.6</v>
      </c>
      <c r="I220" s="223"/>
      <c r="J220" s="224">
        <f>ROUND(I220*H220,2)</f>
        <v>0</v>
      </c>
      <c r="K220" s="225"/>
      <c r="L220" s="226"/>
      <c r="M220" s="227" t="s">
        <v>1</v>
      </c>
      <c r="N220" s="228" t="s">
        <v>39</v>
      </c>
      <c r="O220" s="70"/>
      <c r="P220" s="192">
        <f>O220*H220</f>
        <v>0</v>
      </c>
      <c r="Q220" s="192">
        <v>2.3E-2</v>
      </c>
      <c r="R220" s="192">
        <f>Q220*H220</f>
        <v>0.65780000000000005</v>
      </c>
      <c r="S220" s="192">
        <v>0</v>
      </c>
      <c r="T220" s="19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217</v>
      </c>
      <c r="AT220" s="194" t="s">
        <v>214</v>
      </c>
      <c r="AU220" s="194" t="s">
        <v>84</v>
      </c>
      <c r="AY220" s="16" t="s">
        <v>122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6" t="s">
        <v>82</v>
      </c>
      <c r="BK220" s="195">
        <f>ROUND(I220*H220,2)</f>
        <v>0</v>
      </c>
      <c r="BL220" s="16" t="s">
        <v>203</v>
      </c>
      <c r="BM220" s="194" t="s">
        <v>328</v>
      </c>
    </row>
    <row r="221" spans="1:65" s="14" customFormat="1" ht="11.25">
      <c r="B221" s="207"/>
      <c r="C221" s="208"/>
      <c r="D221" s="198" t="s">
        <v>131</v>
      </c>
      <c r="E221" s="209" t="s">
        <v>1</v>
      </c>
      <c r="F221" s="210" t="s">
        <v>329</v>
      </c>
      <c r="G221" s="208"/>
      <c r="H221" s="211">
        <v>28.6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131</v>
      </c>
      <c r="AU221" s="217" t="s">
        <v>84</v>
      </c>
      <c r="AV221" s="14" t="s">
        <v>84</v>
      </c>
      <c r="AW221" s="14" t="s">
        <v>31</v>
      </c>
      <c r="AX221" s="14" t="s">
        <v>82</v>
      </c>
      <c r="AY221" s="217" t="s">
        <v>122</v>
      </c>
    </row>
    <row r="222" spans="1:65" s="2" customFormat="1" ht="24">
      <c r="A222" s="33"/>
      <c r="B222" s="34"/>
      <c r="C222" s="182" t="s">
        <v>330</v>
      </c>
      <c r="D222" s="182" t="s">
        <v>125</v>
      </c>
      <c r="E222" s="183" t="s">
        <v>331</v>
      </c>
      <c r="F222" s="184" t="s">
        <v>332</v>
      </c>
      <c r="G222" s="185" t="s">
        <v>128</v>
      </c>
      <c r="H222" s="186">
        <v>8.76</v>
      </c>
      <c r="I222" s="187"/>
      <c r="J222" s="188">
        <f>ROUND(I222*H222,2)</f>
        <v>0</v>
      </c>
      <c r="K222" s="189"/>
      <c r="L222" s="38"/>
      <c r="M222" s="190" t="s">
        <v>1</v>
      </c>
      <c r="N222" s="191" t="s">
        <v>39</v>
      </c>
      <c r="O222" s="70"/>
      <c r="P222" s="192">
        <f>O222*H222</f>
        <v>0</v>
      </c>
      <c r="Q222" s="192">
        <v>0</v>
      </c>
      <c r="R222" s="192">
        <f>Q222*H222</f>
        <v>0</v>
      </c>
      <c r="S222" s="192">
        <v>0</v>
      </c>
      <c r="T222" s="193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203</v>
      </c>
      <c r="AT222" s="194" t="s">
        <v>125</v>
      </c>
      <c r="AU222" s="194" t="s">
        <v>84</v>
      </c>
      <c r="AY222" s="16" t="s">
        <v>122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6" t="s">
        <v>82</v>
      </c>
      <c r="BK222" s="195">
        <f>ROUND(I222*H222,2)</f>
        <v>0</v>
      </c>
      <c r="BL222" s="16" t="s">
        <v>203</v>
      </c>
      <c r="BM222" s="194" t="s">
        <v>333</v>
      </c>
    </row>
    <row r="223" spans="1:65" s="13" customFormat="1" ht="11.25">
      <c r="B223" s="196"/>
      <c r="C223" s="197"/>
      <c r="D223" s="198" t="s">
        <v>131</v>
      </c>
      <c r="E223" s="199" t="s">
        <v>1</v>
      </c>
      <c r="F223" s="200" t="s">
        <v>334</v>
      </c>
      <c r="G223" s="197"/>
      <c r="H223" s="199" t="s">
        <v>1</v>
      </c>
      <c r="I223" s="201"/>
      <c r="J223" s="197"/>
      <c r="K223" s="197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131</v>
      </c>
      <c r="AU223" s="206" t="s">
        <v>84</v>
      </c>
      <c r="AV223" s="13" t="s">
        <v>82</v>
      </c>
      <c r="AW223" s="13" t="s">
        <v>31</v>
      </c>
      <c r="AX223" s="13" t="s">
        <v>74</v>
      </c>
      <c r="AY223" s="206" t="s">
        <v>122</v>
      </c>
    </row>
    <row r="224" spans="1:65" s="14" customFormat="1" ht="11.25">
      <c r="B224" s="207"/>
      <c r="C224" s="208"/>
      <c r="D224" s="198" t="s">
        <v>131</v>
      </c>
      <c r="E224" s="209" t="s">
        <v>1</v>
      </c>
      <c r="F224" s="210" t="s">
        <v>335</v>
      </c>
      <c r="G224" s="208"/>
      <c r="H224" s="211">
        <v>8.76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131</v>
      </c>
      <c r="AU224" s="217" t="s">
        <v>84</v>
      </c>
      <c r="AV224" s="14" t="s">
        <v>84</v>
      </c>
      <c r="AW224" s="14" t="s">
        <v>31</v>
      </c>
      <c r="AX224" s="14" t="s">
        <v>82</v>
      </c>
      <c r="AY224" s="217" t="s">
        <v>122</v>
      </c>
    </row>
    <row r="225" spans="1:65" s="2" customFormat="1" ht="24">
      <c r="A225" s="33"/>
      <c r="B225" s="34"/>
      <c r="C225" s="182" t="s">
        <v>336</v>
      </c>
      <c r="D225" s="182" t="s">
        <v>125</v>
      </c>
      <c r="E225" s="183" t="s">
        <v>337</v>
      </c>
      <c r="F225" s="184" t="s">
        <v>338</v>
      </c>
      <c r="G225" s="185" t="s">
        <v>128</v>
      </c>
      <c r="H225" s="186">
        <v>26</v>
      </c>
      <c r="I225" s="187"/>
      <c r="J225" s="188">
        <f>ROUND(I225*H225,2)</f>
        <v>0</v>
      </c>
      <c r="K225" s="189"/>
      <c r="L225" s="38"/>
      <c r="M225" s="190" t="s">
        <v>1</v>
      </c>
      <c r="N225" s="191" t="s">
        <v>39</v>
      </c>
      <c r="O225" s="70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203</v>
      </c>
      <c r="AT225" s="194" t="s">
        <v>125</v>
      </c>
      <c r="AU225" s="194" t="s">
        <v>84</v>
      </c>
      <c r="AY225" s="16" t="s">
        <v>122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6" t="s">
        <v>82</v>
      </c>
      <c r="BK225" s="195">
        <f>ROUND(I225*H225,2)</f>
        <v>0</v>
      </c>
      <c r="BL225" s="16" t="s">
        <v>203</v>
      </c>
      <c r="BM225" s="194" t="s">
        <v>339</v>
      </c>
    </row>
    <row r="226" spans="1:65" s="2" customFormat="1" ht="12">
      <c r="A226" s="33"/>
      <c r="B226" s="34"/>
      <c r="C226" s="182" t="s">
        <v>340</v>
      </c>
      <c r="D226" s="182" t="s">
        <v>125</v>
      </c>
      <c r="E226" s="183" t="s">
        <v>341</v>
      </c>
      <c r="F226" s="184" t="s">
        <v>342</v>
      </c>
      <c r="G226" s="185" t="s">
        <v>128</v>
      </c>
      <c r="H226" s="186">
        <v>26</v>
      </c>
      <c r="I226" s="187"/>
      <c r="J226" s="188">
        <f>ROUND(I226*H226,2)</f>
        <v>0</v>
      </c>
      <c r="K226" s="189"/>
      <c r="L226" s="38"/>
      <c r="M226" s="190" t="s">
        <v>1</v>
      </c>
      <c r="N226" s="191" t="s">
        <v>39</v>
      </c>
      <c r="O226" s="70"/>
      <c r="P226" s="192">
        <f>O226*H226</f>
        <v>0</v>
      </c>
      <c r="Q226" s="192">
        <v>1.5E-3</v>
      </c>
      <c r="R226" s="192">
        <f>Q226*H226</f>
        <v>3.9E-2</v>
      </c>
      <c r="S226" s="192">
        <v>0</v>
      </c>
      <c r="T226" s="19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203</v>
      </c>
      <c r="AT226" s="194" t="s">
        <v>125</v>
      </c>
      <c r="AU226" s="194" t="s">
        <v>84</v>
      </c>
      <c r="AY226" s="16" t="s">
        <v>122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6" t="s">
        <v>82</v>
      </c>
      <c r="BK226" s="195">
        <f>ROUND(I226*H226,2)</f>
        <v>0</v>
      </c>
      <c r="BL226" s="16" t="s">
        <v>203</v>
      </c>
      <c r="BM226" s="194" t="s">
        <v>343</v>
      </c>
    </row>
    <row r="227" spans="1:65" s="14" customFormat="1" ht="11.25">
      <c r="B227" s="207"/>
      <c r="C227" s="208"/>
      <c r="D227" s="198" t="s">
        <v>131</v>
      </c>
      <c r="E227" s="209" t="s">
        <v>1</v>
      </c>
      <c r="F227" s="210" t="s">
        <v>305</v>
      </c>
      <c r="G227" s="208"/>
      <c r="H227" s="211">
        <v>26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131</v>
      </c>
      <c r="AU227" s="217" t="s">
        <v>84</v>
      </c>
      <c r="AV227" s="14" t="s">
        <v>84</v>
      </c>
      <c r="AW227" s="14" t="s">
        <v>31</v>
      </c>
      <c r="AX227" s="14" t="s">
        <v>82</v>
      </c>
      <c r="AY227" s="217" t="s">
        <v>122</v>
      </c>
    </row>
    <row r="228" spans="1:65" s="2" customFormat="1" ht="12">
      <c r="A228" s="33"/>
      <c r="B228" s="34"/>
      <c r="C228" s="182" t="s">
        <v>344</v>
      </c>
      <c r="D228" s="182" t="s">
        <v>125</v>
      </c>
      <c r="E228" s="183" t="s">
        <v>345</v>
      </c>
      <c r="F228" s="184" t="s">
        <v>346</v>
      </c>
      <c r="G228" s="185" t="s">
        <v>143</v>
      </c>
      <c r="H228" s="186">
        <v>60.8</v>
      </c>
      <c r="I228" s="187"/>
      <c r="J228" s="188">
        <f>ROUND(I228*H228,2)</f>
        <v>0</v>
      </c>
      <c r="K228" s="189"/>
      <c r="L228" s="38"/>
      <c r="M228" s="190" t="s">
        <v>1</v>
      </c>
      <c r="N228" s="191" t="s">
        <v>39</v>
      </c>
      <c r="O228" s="70"/>
      <c r="P228" s="192">
        <f>O228*H228</f>
        <v>0</v>
      </c>
      <c r="Q228" s="192">
        <v>1E-4</v>
      </c>
      <c r="R228" s="192">
        <f>Q228*H228</f>
        <v>6.0800000000000003E-3</v>
      </c>
      <c r="S228" s="192">
        <v>0</v>
      </c>
      <c r="T228" s="19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4" t="s">
        <v>203</v>
      </c>
      <c r="AT228" s="194" t="s">
        <v>125</v>
      </c>
      <c r="AU228" s="194" t="s">
        <v>84</v>
      </c>
      <c r="AY228" s="16" t="s">
        <v>122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16" t="s">
        <v>82</v>
      </c>
      <c r="BK228" s="195">
        <f>ROUND(I228*H228,2)</f>
        <v>0</v>
      </c>
      <c r="BL228" s="16" t="s">
        <v>203</v>
      </c>
      <c r="BM228" s="194" t="s">
        <v>347</v>
      </c>
    </row>
    <row r="229" spans="1:65" s="13" customFormat="1" ht="11.25">
      <c r="B229" s="196"/>
      <c r="C229" s="197"/>
      <c r="D229" s="198" t="s">
        <v>131</v>
      </c>
      <c r="E229" s="199" t="s">
        <v>1</v>
      </c>
      <c r="F229" s="200" t="s">
        <v>348</v>
      </c>
      <c r="G229" s="197"/>
      <c r="H229" s="199" t="s">
        <v>1</v>
      </c>
      <c r="I229" s="201"/>
      <c r="J229" s="197"/>
      <c r="K229" s="197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131</v>
      </c>
      <c r="AU229" s="206" t="s">
        <v>84</v>
      </c>
      <c r="AV229" s="13" t="s">
        <v>82</v>
      </c>
      <c r="AW229" s="13" t="s">
        <v>31</v>
      </c>
      <c r="AX229" s="13" t="s">
        <v>74</v>
      </c>
      <c r="AY229" s="206" t="s">
        <v>122</v>
      </c>
    </row>
    <row r="230" spans="1:65" s="14" customFormat="1" ht="11.25">
      <c r="B230" s="207"/>
      <c r="C230" s="208"/>
      <c r="D230" s="198" t="s">
        <v>131</v>
      </c>
      <c r="E230" s="209" t="s">
        <v>1</v>
      </c>
      <c r="F230" s="210" t="s">
        <v>349</v>
      </c>
      <c r="G230" s="208"/>
      <c r="H230" s="211">
        <v>60.8</v>
      </c>
      <c r="I230" s="212"/>
      <c r="J230" s="208"/>
      <c r="K230" s="208"/>
      <c r="L230" s="213"/>
      <c r="M230" s="214"/>
      <c r="N230" s="215"/>
      <c r="O230" s="215"/>
      <c r="P230" s="215"/>
      <c r="Q230" s="215"/>
      <c r="R230" s="215"/>
      <c r="S230" s="215"/>
      <c r="T230" s="216"/>
      <c r="AT230" s="217" t="s">
        <v>131</v>
      </c>
      <c r="AU230" s="217" t="s">
        <v>84</v>
      </c>
      <c r="AV230" s="14" t="s">
        <v>84</v>
      </c>
      <c r="AW230" s="14" t="s">
        <v>31</v>
      </c>
      <c r="AX230" s="14" t="s">
        <v>82</v>
      </c>
      <c r="AY230" s="217" t="s">
        <v>122</v>
      </c>
    </row>
    <row r="231" spans="1:65" s="2" customFormat="1" ht="12">
      <c r="A231" s="33"/>
      <c r="B231" s="34"/>
      <c r="C231" s="182" t="s">
        <v>350</v>
      </c>
      <c r="D231" s="182" t="s">
        <v>125</v>
      </c>
      <c r="E231" s="183" t="s">
        <v>351</v>
      </c>
      <c r="F231" s="184" t="s">
        <v>352</v>
      </c>
      <c r="G231" s="185" t="s">
        <v>202</v>
      </c>
      <c r="H231" s="186">
        <v>48</v>
      </c>
      <c r="I231" s="187"/>
      <c r="J231" s="188">
        <f>ROUND(I231*H231,2)</f>
        <v>0</v>
      </c>
      <c r="K231" s="189"/>
      <c r="L231" s="38"/>
      <c r="M231" s="190" t="s">
        <v>1</v>
      </c>
      <c r="N231" s="191" t="s">
        <v>39</v>
      </c>
      <c r="O231" s="70"/>
      <c r="P231" s="192">
        <f>O231*H231</f>
        <v>0</v>
      </c>
      <c r="Q231" s="192">
        <v>0</v>
      </c>
      <c r="R231" s="192">
        <f>Q231*H231</f>
        <v>0</v>
      </c>
      <c r="S231" s="192">
        <v>0</v>
      </c>
      <c r="T231" s="193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4" t="s">
        <v>203</v>
      </c>
      <c r="AT231" s="194" t="s">
        <v>125</v>
      </c>
      <c r="AU231" s="194" t="s">
        <v>84</v>
      </c>
      <c r="AY231" s="16" t="s">
        <v>122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6" t="s">
        <v>82</v>
      </c>
      <c r="BK231" s="195">
        <f>ROUND(I231*H231,2)</f>
        <v>0</v>
      </c>
      <c r="BL231" s="16" t="s">
        <v>203</v>
      </c>
      <c r="BM231" s="194" t="s">
        <v>353</v>
      </c>
    </row>
    <row r="232" spans="1:65" s="13" customFormat="1" ht="11.25">
      <c r="B232" s="196"/>
      <c r="C232" s="197"/>
      <c r="D232" s="198" t="s">
        <v>131</v>
      </c>
      <c r="E232" s="199" t="s">
        <v>1</v>
      </c>
      <c r="F232" s="200" t="s">
        <v>354</v>
      </c>
      <c r="G232" s="197"/>
      <c r="H232" s="199" t="s">
        <v>1</v>
      </c>
      <c r="I232" s="201"/>
      <c r="J232" s="197"/>
      <c r="K232" s="197"/>
      <c r="L232" s="202"/>
      <c r="M232" s="203"/>
      <c r="N232" s="204"/>
      <c r="O232" s="204"/>
      <c r="P232" s="204"/>
      <c r="Q232" s="204"/>
      <c r="R232" s="204"/>
      <c r="S232" s="204"/>
      <c r="T232" s="205"/>
      <c r="AT232" s="206" t="s">
        <v>131</v>
      </c>
      <c r="AU232" s="206" t="s">
        <v>84</v>
      </c>
      <c r="AV232" s="13" t="s">
        <v>82</v>
      </c>
      <c r="AW232" s="13" t="s">
        <v>31</v>
      </c>
      <c r="AX232" s="13" t="s">
        <v>74</v>
      </c>
      <c r="AY232" s="206" t="s">
        <v>122</v>
      </c>
    </row>
    <row r="233" spans="1:65" s="14" customFormat="1" ht="11.25">
      <c r="B233" s="207"/>
      <c r="C233" s="208"/>
      <c r="D233" s="198" t="s">
        <v>131</v>
      </c>
      <c r="E233" s="209" t="s">
        <v>1</v>
      </c>
      <c r="F233" s="210" t="s">
        <v>355</v>
      </c>
      <c r="G233" s="208"/>
      <c r="H233" s="211">
        <v>48</v>
      </c>
      <c r="I233" s="212"/>
      <c r="J233" s="208"/>
      <c r="K233" s="208"/>
      <c r="L233" s="213"/>
      <c r="M233" s="214"/>
      <c r="N233" s="215"/>
      <c r="O233" s="215"/>
      <c r="P233" s="215"/>
      <c r="Q233" s="215"/>
      <c r="R233" s="215"/>
      <c r="S233" s="215"/>
      <c r="T233" s="216"/>
      <c r="AT233" s="217" t="s">
        <v>131</v>
      </c>
      <c r="AU233" s="217" t="s">
        <v>84</v>
      </c>
      <c r="AV233" s="14" t="s">
        <v>84</v>
      </c>
      <c r="AW233" s="14" t="s">
        <v>31</v>
      </c>
      <c r="AX233" s="14" t="s">
        <v>82</v>
      </c>
      <c r="AY233" s="217" t="s">
        <v>122</v>
      </c>
    </row>
    <row r="234" spans="1:65" s="2" customFormat="1" ht="12">
      <c r="A234" s="33"/>
      <c r="B234" s="34"/>
      <c r="C234" s="182" t="s">
        <v>356</v>
      </c>
      <c r="D234" s="182" t="s">
        <v>125</v>
      </c>
      <c r="E234" s="183" t="s">
        <v>357</v>
      </c>
      <c r="F234" s="184" t="s">
        <v>358</v>
      </c>
      <c r="G234" s="185" t="s">
        <v>143</v>
      </c>
      <c r="H234" s="186">
        <v>48.52</v>
      </c>
      <c r="I234" s="187"/>
      <c r="J234" s="188">
        <f>ROUND(I234*H234,2)</f>
        <v>0</v>
      </c>
      <c r="K234" s="189"/>
      <c r="L234" s="38"/>
      <c r="M234" s="190" t="s">
        <v>1</v>
      </c>
      <c r="N234" s="191" t="s">
        <v>39</v>
      </c>
      <c r="O234" s="70"/>
      <c r="P234" s="192">
        <f>O234*H234</f>
        <v>0</v>
      </c>
      <c r="Q234" s="192">
        <v>3.2000000000000003E-4</v>
      </c>
      <c r="R234" s="192">
        <f>Q234*H234</f>
        <v>1.5526400000000003E-2</v>
      </c>
      <c r="S234" s="192">
        <v>0</v>
      </c>
      <c r="T234" s="193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4" t="s">
        <v>203</v>
      </c>
      <c r="AT234" s="194" t="s">
        <v>125</v>
      </c>
      <c r="AU234" s="194" t="s">
        <v>84</v>
      </c>
      <c r="AY234" s="16" t="s">
        <v>122</v>
      </c>
      <c r="BE234" s="195">
        <f>IF(N234="základní",J234,0)</f>
        <v>0</v>
      </c>
      <c r="BF234" s="195">
        <f>IF(N234="snížená",J234,0)</f>
        <v>0</v>
      </c>
      <c r="BG234" s="195">
        <f>IF(N234="zákl. přenesená",J234,0)</f>
        <v>0</v>
      </c>
      <c r="BH234" s="195">
        <f>IF(N234="sníž. přenesená",J234,0)</f>
        <v>0</v>
      </c>
      <c r="BI234" s="195">
        <f>IF(N234="nulová",J234,0)</f>
        <v>0</v>
      </c>
      <c r="BJ234" s="16" t="s">
        <v>82</v>
      </c>
      <c r="BK234" s="195">
        <f>ROUND(I234*H234,2)</f>
        <v>0</v>
      </c>
      <c r="BL234" s="16" t="s">
        <v>203</v>
      </c>
      <c r="BM234" s="194" t="s">
        <v>359</v>
      </c>
    </row>
    <row r="235" spans="1:65" s="14" customFormat="1" ht="11.25">
      <c r="B235" s="207"/>
      <c r="C235" s="208"/>
      <c r="D235" s="198" t="s">
        <v>131</v>
      </c>
      <c r="E235" s="209" t="s">
        <v>1</v>
      </c>
      <c r="F235" s="210" t="s">
        <v>360</v>
      </c>
      <c r="G235" s="208"/>
      <c r="H235" s="211">
        <v>48.52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131</v>
      </c>
      <c r="AU235" s="217" t="s">
        <v>84</v>
      </c>
      <c r="AV235" s="14" t="s">
        <v>84</v>
      </c>
      <c r="AW235" s="14" t="s">
        <v>31</v>
      </c>
      <c r="AX235" s="14" t="s">
        <v>82</v>
      </c>
      <c r="AY235" s="217" t="s">
        <v>122</v>
      </c>
    </row>
    <row r="236" spans="1:65" s="2" customFormat="1" ht="12">
      <c r="A236" s="33"/>
      <c r="B236" s="34"/>
      <c r="C236" s="182" t="s">
        <v>361</v>
      </c>
      <c r="D236" s="182" t="s">
        <v>125</v>
      </c>
      <c r="E236" s="183" t="s">
        <v>362</v>
      </c>
      <c r="F236" s="184" t="s">
        <v>363</v>
      </c>
      <c r="G236" s="185" t="s">
        <v>171</v>
      </c>
      <c r="H236" s="186">
        <v>0.871</v>
      </c>
      <c r="I236" s="187"/>
      <c r="J236" s="188">
        <f>ROUND(I236*H236,2)</f>
        <v>0</v>
      </c>
      <c r="K236" s="189"/>
      <c r="L236" s="38"/>
      <c r="M236" s="190" t="s">
        <v>1</v>
      </c>
      <c r="N236" s="191" t="s">
        <v>39</v>
      </c>
      <c r="O236" s="70"/>
      <c r="P236" s="192">
        <f>O236*H236</f>
        <v>0</v>
      </c>
      <c r="Q236" s="192">
        <v>0</v>
      </c>
      <c r="R236" s="192">
        <f>Q236*H236</f>
        <v>0</v>
      </c>
      <c r="S236" s="192">
        <v>0</v>
      </c>
      <c r="T236" s="193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4" t="s">
        <v>203</v>
      </c>
      <c r="AT236" s="194" t="s">
        <v>125</v>
      </c>
      <c r="AU236" s="194" t="s">
        <v>84</v>
      </c>
      <c r="AY236" s="16" t="s">
        <v>122</v>
      </c>
      <c r="BE236" s="195">
        <f>IF(N236="základní",J236,0)</f>
        <v>0</v>
      </c>
      <c r="BF236" s="195">
        <f>IF(N236="snížená",J236,0)</f>
        <v>0</v>
      </c>
      <c r="BG236" s="195">
        <f>IF(N236="zákl. přenesená",J236,0)</f>
        <v>0</v>
      </c>
      <c r="BH236" s="195">
        <f>IF(N236="sníž. přenesená",J236,0)</f>
        <v>0</v>
      </c>
      <c r="BI236" s="195">
        <f>IF(N236="nulová",J236,0)</f>
        <v>0</v>
      </c>
      <c r="BJ236" s="16" t="s">
        <v>82</v>
      </c>
      <c r="BK236" s="195">
        <f>ROUND(I236*H236,2)</f>
        <v>0</v>
      </c>
      <c r="BL236" s="16" t="s">
        <v>203</v>
      </c>
      <c r="BM236" s="194" t="s">
        <v>364</v>
      </c>
    </row>
    <row r="237" spans="1:65" s="12" customFormat="1" ht="22.9" customHeight="1">
      <c r="B237" s="166"/>
      <c r="C237" s="167"/>
      <c r="D237" s="168" t="s">
        <v>73</v>
      </c>
      <c r="E237" s="180" t="s">
        <v>365</v>
      </c>
      <c r="F237" s="180" t="s">
        <v>366</v>
      </c>
      <c r="G237" s="167"/>
      <c r="H237" s="167"/>
      <c r="I237" s="170"/>
      <c r="J237" s="181">
        <f>BK237</f>
        <v>0</v>
      </c>
      <c r="K237" s="167"/>
      <c r="L237" s="172"/>
      <c r="M237" s="173"/>
      <c r="N237" s="174"/>
      <c r="O237" s="174"/>
      <c r="P237" s="175">
        <f>SUM(P238:P262)</f>
        <v>0</v>
      </c>
      <c r="Q237" s="174"/>
      <c r="R237" s="175">
        <f>SUM(R238:R262)</f>
        <v>2.3756419999999996</v>
      </c>
      <c r="S237" s="174"/>
      <c r="T237" s="176">
        <f>SUM(T238:T262)</f>
        <v>2.9321599999999997</v>
      </c>
      <c r="AR237" s="177" t="s">
        <v>84</v>
      </c>
      <c r="AT237" s="178" t="s">
        <v>73</v>
      </c>
      <c r="AU237" s="178" t="s">
        <v>82</v>
      </c>
      <c r="AY237" s="177" t="s">
        <v>122</v>
      </c>
      <c r="BK237" s="179">
        <f>SUM(BK238:BK262)</f>
        <v>0</v>
      </c>
    </row>
    <row r="238" spans="1:65" s="2" customFormat="1" ht="12">
      <c r="A238" s="33"/>
      <c r="B238" s="34"/>
      <c r="C238" s="182" t="s">
        <v>367</v>
      </c>
      <c r="D238" s="182" t="s">
        <v>125</v>
      </c>
      <c r="E238" s="183" t="s">
        <v>368</v>
      </c>
      <c r="F238" s="184" t="s">
        <v>369</v>
      </c>
      <c r="G238" s="185" t="s">
        <v>128</v>
      </c>
      <c r="H238" s="186">
        <v>107.8</v>
      </c>
      <c r="I238" s="187"/>
      <c r="J238" s="188">
        <f>ROUND(I238*H238,2)</f>
        <v>0</v>
      </c>
      <c r="K238" s="189"/>
      <c r="L238" s="38"/>
      <c r="M238" s="190" t="s">
        <v>1</v>
      </c>
      <c r="N238" s="191" t="s">
        <v>39</v>
      </c>
      <c r="O238" s="70"/>
      <c r="P238" s="192">
        <f>O238*H238</f>
        <v>0</v>
      </c>
      <c r="Q238" s="192">
        <v>2.9999999999999997E-4</v>
      </c>
      <c r="R238" s="192">
        <f>Q238*H238</f>
        <v>3.2339999999999994E-2</v>
      </c>
      <c r="S238" s="192">
        <v>0</v>
      </c>
      <c r="T238" s="193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4" t="s">
        <v>203</v>
      </c>
      <c r="AT238" s="194" t="s">
        <v>125</v>
      </c>
      <c r="AU238" s="194" t="s">
        <v>84</v>
      </c>
      <c r="AY238" s="16" t="s">
        <v>122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6" t="s">
        <v>82</v>
      </c>
      <c r="BK238" s="195">
        <f>ROUND(I238*H238,2)</f>
        <v>0</v>
      </c>
      <c r="BL238" s="16" t="s">
        <v>203</v>
      </c>
      <c r="BM238" s="194" t="s">
        <v>370</v>
      </c>
    </row>
    <row r="239" spans="1:65" s="14" customFormat="1" ht="11.25">
      <c r="B239" s="207"/>
      <c r="C239" s="208"/>
      <c r="D239" s="198" t="s">
        <v>131</v>
      </c>
      <c r="E239" s="209" t="s">
        <v>1</v>
      </c>
      <c r="F239" s="210" t="s">
        <v>133</v>
      </c>
      <c r="G239" s="208"/>
      <c r="H239" s="211">
        <v>107.8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131</v>
      </c>
      <c r="AU239" s="217" t="s">
        <v>84</v>
      </c>
      <c r="AV239" s="14" t="s">
        <v>84</v>
      </c>
      <c r="AW239" s="14" t="s">
        <v>31</v>
      </c>
      <c r="AX239" s="14" t="s">
        <v>82</v>
      </c>
      <c r="AY239" s="217" t="s">
        <v>122</v>
      </c>
    </row>
    <row r="240" spans="1:65" s="2" customFormat="1" ht="12">
      <c r="A240" s="33"/>
      <c r="B240" s="34"/>
      <c r="C240" s="182" t="s">
        <v>371</v>
      </c>
      <c r="D240" s="182" t="s">
        <v>125</v>
      </c>
      <c r="E240" s="183" t="s">
        <v>372</v>
      </c>
      <c r="F240" s="184" t="s">
        <v>373</v>
      </c>
      <c r="G240" s="185" t="s">
        <v>128</v>
      </c>
      <c r="H240" s="186">
        <v>63.3</v>
      </c>
      <c r="I240" s="187"/>
      <c r="J240" s="188">
        <f>ROUND(I240*H240,2)</f>
        <v>0</v>
      </c>
      <c r="K240" s="189"/>
      <c r="L240" s="38"/>
      <c r="M240" s="190" t="s">
        <v>1</v>
      </c>
      <c r="N240" s="191" t="s">
        <v>39</v>
      </c>
      <c r="O240" s="70"/>
      <c r="P240" s="192">
        <f>O240*H240</f>
        <v>0</v>
      </c>
      <c r="Q240" s="192">
        <v>1.5E-3</v>
      </c>
      <c r="R240" s="192">
        <f>Q240*H240</f>
        <v>9.4949999999999993E-2</v>
      </c>
      <c r="S240" s="192">
        <v>0</v>
      </c>
      <c r="T240" s="193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4" t="s">
        <v>203</v>
      </c>
      <c r="AT240" s="194" t="s">
        <v>125</v>
      </c>
      <c r="AU240" s="194" t="s">
        <v>84</v>
      </c>
      <c r="AY240" s="16" t="s">
        <v>122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16" t="s">
        <v>82</v>
      </c>
      <c r="BK240" s="195">
        <f>ROUND(I240*H240,2)</f>
        <v>0</v>
      </c>
      <c r="BL240" s="16" t="s">
        <v>203</v>
      </c>
      <c r="BM240" s="194" t="s">
        <v>374</v>
      </c>
    </row>
    <row r="241" spans="1:65" s="14" customFormat="1" ht="11.25">
      <c r="B241" s="207"/>
      <c r="C241" s="208"/>
      <c r="D241" s="198" t="s">
        <v>131</v>
      </c>
      <c r="E241" s="209" t="s">
        <v>1</v>
      </c>
      <c r="F241" s="210" t="s">
        <v>375</v>
      </c>
      <c r="G241" s="208"/>
      <c r="H241" s="211">
        <v>63.3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131</v>
      </c>
      <c r="AU241" s="217" t="s">
        <v>84</v>
      </c>
      <c r="AV241" s="14" t="s">
        <v>84</v>
      </c>
      <c r="AW241" s="14" t="s">
        <v>31</v>
      </c>
      <c r="AX241" s="14" t="s">
        <v>82</v>
      </c>
      <c r="AY241" s="217" t="s">
        <v>122</v>
      </c>
    </row>
    <row r="242" spans="1:65" s="2" customFormat="1" ht="12">
      <c r="A242" s="33"/>
      <c r="B242" s="34"/>
      <c r="C242" s="182" t="s">
        <v>376</v>
      </c>
      <c r="D242" s="182" t="s">
        <v>125</v>
      </c>
      <c r="E242" s="183" t="s">
        <v>377</v>
      </c>
      <c r="F242" s="184" t="s">
        <v>378</v>
      </c>
      <c r="G242" s="185" t="s">
        <v>143</v>
      </c>
      <c r="H242" s="186">
        <v>48</v>
      </c>
      <c r="I242" s="187"/>
      <c r="J242" s="188">
        <f>ROUND(I242*H242,2)</f>
        <v>0</v>
      </c>
      <c r="K242" s="189"/>
      <c r="L242" s="38"/>
      <c r="M242" s="190" t="s">
        <v>1</v>
      </c>
      <c r="N242" s="191" t="s">
        <v>39</v>
      </c>
      <c r="O242" s="70"/>
      <c r="P242" s="192">
        <f>O242*H242</f>
        <v>0</v>
      </c>
      <c r="Q242" s="192">
        <v>2.7999999999999998E-4</v>
      </c>
      <c r="R242" s="192">
        <f>Q242*H242</f>
        <v>1.3439999999999999E-2</v>
      </c>
      <c r="S242" s="192">
        <v>0</v>
      </c>
      <c r="T242" s="193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4" t="s">
        <v>203</v>
      </c>
      <c r="AT242" s="194" t="s">
        <v>125</v>
      </c>
      <c r="AU242" s="194" t="s">
        <v>84</v>
      </c>
      <c r="AY242" s="16" t="s">
        <v>122</v>
      </c>
      <c r="BE242" s="195">
        <f>IF(N242="základní",J242,0)</f>
        <v>0</v>
      </c>
      <c r="BF242" s="195">
        <f>IF(N242="snížená",J242,0)</f>
        <v>0</v>
      </c>
      <c r="BG242" s="195">
        <f>IF(N242="zákl. přenesená",J242,0)</f>
        <v>0</v>
      </c>
      <c r="BH242" s="195">
        <f>IF(N242="sníž. přenesená",J242,0)</f>
        <v>0</v>
      </c>
      <c r="BI242" s="195">
        <f>IF(N242="nulová",J242,0)</f>
        <v>0</v>
      </c>
      <c r="BJ242" s="16" t="s">
        <v>82</v>
      </c>
      <c r="BK242" s="195">
        <f>ROUND(I242*H242,2)</f>
        <v>0</v>
      </c>
      <c r="BL242" s="16" t="s">
        <v>203</v>
      </c>
      <c r="BM242" s="194" t="s">
        <v>379</v>
      </c>
    </row>
    <row r="243" spans="1:65" s="14" customFormat="1" ht="11.25">
      <c r="B243" s="207"/>
      <c r="C243" s="208"/>
      <c r="D243" s="198" t="s">
        <v>131</v>
      </c>
      <c r="E243" s="209" t="s">
        <v>1</v>
      </c>
      <c r="F243" s="210" t="s">
        <v>380</v>
      </c>
      <c r="G243" s="208"/>
      <c r="H243" s="211">
        <v>48</v>
      </c>
      <c r="I243" s="212"/>
      <c r="J243" s="208"/>
      <c r="K243" s="208"/>
      <c r="L243" s="213"/>
      <c r="M243" s="214"/>
      <c r="N243" s="215"/>
      <c r="O243" s="215"/>
      <c r="P243" s="215"/>
      <c r="Q243" s="215"/>
      <c r="R243" s="215"/>
      <c r="S243" s="215"/>
      <c r="T243" s="216"/>
      <c r="AT243" s="217" t="s">
        <v>131</v>
      </c>
      <c r="AU243" s="217" t="s">
        <v>84</v>
      </c>
      <c r="AV243" s="14" t="s">
        <v>84</v>
      </c>
      <c r="AW243" s="14" t="s">
        <v>31</v>
      </c>
      <c r="AX243" s="14" t="s">
        <v>82</v>
      </c>
      <c r="AY243" s="217" t="s">
        <v>122</v>
      </c>
    </row>
    <row r="244" spans="1:65" s="2" customFormat="1" ht="12">
      <c r="A244" s="33"/>
      <c r="B244" s="34"/>
      <c r="C244" s="182" t="s">
        <v>381</v>
      </c>
      <c r="D244" s="182" t="s">
        <v>125</v>
      </c>
      <c r="E244" s="183" t="s">
        <v>382</v>
      </c>
      <c r="F244" s="184" t="s">
        <v>383</v>
      </c>
      <c r="G244" s="185" t="s">
        <v>128</v>
      </c>
      <c r="H244" s="186">
        <v>107.8</v>
      </c>
      <c r="I244" s="187"/>
      <c r="J244" s="188">
        <f>ROUND(I244*H244,2)</f>
        <v>0</v>
      </c>
      <c r="K244" s="189"/>
      <c r="L244" s="38"/>
      <c r="M244" s="190" t="s">
        <v>1</v>
      </c>
      <c r="N244" s="191" t="s">
        <v>39</v>
      </c>
      <c r="O244" s="70"/>
      <c r="P244" s="192">
        <f>O244*H244</f>
        <v>0</v>
      </c>
      <c r="Q244" s="192">
        <v>0</v>
      </c>
      <c r="R244" s="192">
        <f>Q244*H244</f>
        <v>0</v>
      </c>
      <c r="S244" s="192">
        <v>2.7199999999999998E-2</v>
      </c>
      <c r="T244" s="193">
        <f>S244*H244</f>
        <v>2.9321599999999997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4" t="s">
        <v>203</v>
      </c>
      <c r="AT244" s="194" t="s">
        <v>125</v>
      </c>
      <c r="AU244" s="194" t="s">
        <v>84</v>
      </c>
      <c r="AY244" s="16" t="s">
        <v>122</v>
      </c>
      <c r="BE244" s="195">
        <f>IF(N244="základní",J244,0)</f>
        <v>0</v>
      </c>
      <c r="BF244" s="195">
        <f>IF(N244="snížená",J244,0)</f>
        <v>0</v>
      </c>
      <c r="BG244" s="195">
        <f>IF(N244="zákl. přenesená",J244,0)</f>
        <v>0</v>
      </c>
      <c r="BH244" s="195">
        <f>IF(N244="sníž. přenesená",J244,0)</f>
        <v>0</v>
      </c>
      <c r="BI244" s="195">
        <f>IF(N244="nulová",J244,0)</f>
        <v>0</v>
      </c>
      <c r="BJ244" s="16" t="s">
        <v>82</v>
      </c>
      <c r="BK244" s="195">
        <f>ROUND(I244*H244,2)</f>
        <v>0</v>
      </c>
      <c r="BL244" s="16" t="s">
        <v>203</v>
      </c>
      <c r="BM244" s="194" t="s">
        <v>384</v>
      </c>
    </row>
    <row r="245" spans="1:65" s="13" customFormat="1" ht="11.25">
      <c r="B245" s="196"/>
      <c r="C245" s="197"/>
      <c r="D245" s="198" t="s">
        <v>131</v>
      </c>
      <c r="E245" s="199" t="s">
        <v>1</v>
      </c>
      <c r="F245" s="200" t="s">
        <v>150</v>
      </c>
      <c r="G245" s="197"/>
      <c r="H245" s="199" t="s">
        <v>1</v>
      </c>
      <c r="I245" s="201"/>
      <c r="J245" s="197"/>
      <c r="K245" s="197"/>
      <c r="L245" s="202"/>
      <c r="M245" s="203"/>
      <c r="N245" s="204"/>
      <c r="O245" s="204"/>
      <c r="P245" s="204"/>
      <c r="Q245" s="204"/>
      <c r="R245" s="204"/>
      <c r="S245" s="204"/>
      <c r="T245" s="205"/>
      <c r="AT245" s="206" t="s">
        <v>131</v>
      </c>
      <c r="AU245" s="206" t="s">
        <v>84</v>
      </c>
      <c r="AV245" s="13" t="s">
        <v>82</v>
      </c>
      <c r="AW245" s="13" t="s">
        <v>31</v>
      </c>
      <c r="AX245" s="13" t="s">
        <v>74</v>
      </c>
      <c r="AY245" s="206" t="s">
        <v>122</v>
      </c>
    </row>
    <row r="246" spans="1:65" s="14" customFormat="1" ht="11.25">
      <c r="B246" s="207"/>
      <c r="C246" s="208"/>
      <c r="D246" s="198" t="s">
        <v>131</v>
      </c>
      <c r="E246" s="209" t="s">
        <v>1</v>
      </c>
      <c r="F246" s="210" t="s">
        <v>385</v>
      </c>
      <c r="G246" s="208"/>
      <c r="H246" s="211">
        <v>107.8</v>
      </c>
      <c r="I246" s="212"/>
      <c r="J246" s="208"/>
      <c r="K246" s="208"/>
      <c r="L246" s="213"/>
      <c r="M246" s="214"/>
      <c r="N246" s="215"/>
      <c r="O246" s="215"/>
      <c r="P246" s="215"/>
      <c r="Q246" s="215"/>
      <c r="R246" s="215"/>
      <c r="S246" s="215"/>
      <c r="T246" s="216"/>
      <c r="AT246" s="217" t="s">
        <v>131</v>
      </c>
      <c r="AU246" s="217" t="s">
        <v>84</v>
      </c>
      <c r="AV246" s="14" t="s">
        <v>84</v>
      </c>
      <c r="AW246" s="14" t="s">
        <v>31</v>
      </c>
      <c r="AX246" s="14" t="s">
        <v>82</v>
      </c>
      <c r="AY246" s="217" t="s">
        <v>122</v>
      </c>
    </row>
    <row r="247" spans="1:65" s="2" customFormat="1" ht="24">
      <c r="A247" s="33"/>
      <c r="B247" s="34"/>
      <c r="C247" s="182" t="s">
        <v>386</v>
      </c>
      <c r="D247" s="182" t="s">
        <v>125</v>
      </c>
      <c r="E247" s="183" t="s">
        <v>387</v>
      </c>
      <c r="F247" s="184" t="s">
        <v>388</v>
      </c>
      <c r="G247" s="185" t="s">
        <v>128</v>
      </c>
      <c r="H247" s="186">
        <v>107.8</v>
      </c>
      <c r="I247" s="187"/>
      <c r="J247" s="188">
        <f>ROUND(I247*H247,2)</f>
        <v>0</v>
      </c>
      <c r="K247" s="189"/>
      <c r="L247" s="38"/>
      <c r="M247" s="190" t="s">
        <v>1</v>
      </c>
      <c r="N247" s="191" t="s">
        <v>39</v>
      </c>
      <c r="O247" s="70"/>
      <c r="P247" s="192">
        <f>O247*H247</f>
        <v>0</v>
      </c>
      <c r="Q247" s="192">
        <v>6.0499999999999998E-3</v>
      </c>
      <c r="R247" s="192">
        <f>Q247*H247</f>
        <v>0.65218999999999994</v>
      </c>
      <c r="S247" s="192">
        <v>0</v>
      </c>
      <c r="T247" s="19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4" t="s">
        <v>203</v>
      </c>
      <c r="AT247" s="194" t="s">
        <v>125</v>
      </c>
      <c r="AU247" s="194" t="s">
        <v>84</v>
      </c>
      <c r="AY247" s="16" t="s">
        <v>122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6" t="s">
        <v>82</v>
      </c>
      <c r="BK247" s="195">
        <f>ROUND(I247*H247,2)</f>
        <v>0</v>
      </c>
      <c r="BL247" s="16" t="s">
        <v>203</v>
      </c>
      <c r="BM247" s="194" t="s">
        <v>389</v>
      </c>
    </row>
    <row r="248" spans="1:65" s="13" customFormat="1" ht="11.25">
      <c r="B248" s="196"/>
      <c r="C248" s="197"/>
      <c r="D248" s="198" t="s">
        <v>131</v>
      </c>
      <c r="E248" s="199" t="s">
        <v>1</v>
      </c>
      <c r="F248" s="200" t="s">
        <v>150</v>
      </c>
      <c r="G248" s="197"/>
      <c r="H248" s="199" t="s">
        <v>1</v>
      </c>
      <c r="I248" s="201"/>
      <c r="J248" s="197"/>
      <c r="K248" s="197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131</v>
      </c>
      <c r="AU248" s="206" t="s">
        <v>84</v>
      </c>
      <c r="AV248" s="13" t="s">
        <v>82</v>
      </c>
      <c r="AW248" s="13" t="s">
        <v>31</v>
      </c>
      <c r="AX248" s="13" t="s">
        <v>74</v>
      </c>
      <c r="AY248" s="206" t="s">
        <v>122</v>
      </c>
    </row>
    <row r="249" spans="1:65" s="14" customFormat="1" ht="11.25">
      <c r="B249" s="207"/>
      <c r="C249" s="208"/>
      <c r="D249" s="198" t="s">
        <v>131</v>
      </c>
      <c r="E249" s="209" t="s">
        <v>1</v>
      </c>
      <c r="F249" s="210" t="s">
        <v>385</v>
      </c>
      <c r="G249" s="208"/>
      <c r="H249" s="211">
        <v>107.8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131</v>
      </c>
      <c r="AU249" s="217" t="s">
        <v>84</v>
      </c>
      <c r="AV249" s="14" t="s">
        <v>84</v>
      </c>
      <c r="AW249" s="14" t="s">
        <v>31</v>
      </c>
      <c r="AX249" s="14" t="s">
        <v>82</v>
      </c>
      <c r="AY249" s="217" t="s">
        <v>122</v>
      </c>
    </row>
    <row r="250" spans="1:65" s="2" customFormat="1" ht="12">
      <c r="A250" s="33"/>
      <c r="B250" s="34"/>
      <c r="C250" s="218" t="s">
        <v>390</v>
      </c>
      <c r="D250" s="218" t="s">
        <v>214</v>
      </c>
      <c r="E250" s="219" t="s">
        <v>391</v>
      </c>
      <c r="F250" s="220" t="s">
        <v>392</v>
      </c>
      <c r="G250" s="221" t="s">
        <v>128</v>
      </c>
      <c r="H250" s="222">
        <v>118.58</v>
      </c>
      <c r="I250" s="223"/>
      <c r="J250" s="224">
        <f>ROUND(I250*H250,2)</f>
        <v>0</v>
      </c>
      <c r="K250" s="225"/>
      <c r="L250" s="226"/>
      <c r="M250" s="227" t="s">
        <v>1</v>
      </c>
      <c r="N250" s="228" t="s">
        <v>39</v>
      </c>
      <c r="O250" s="70"/>
      <c r="P250" s="192">
        <f>O250*H250</f>
        <v>0</v>
      </c>
      <c r="Q250" s="192">
        <v>1.29E-2</v>
      </c>
      <c r="R250" s="192">
        <f>Q250*H250</f>
        <v>1.529682</v>
      </c>
      <c r="S250" s="192">
        <v>0</v>
      </c>
      <c r="T250" s="19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4" t="s">
        <v>217</v>
      </c>
      <c r="AT250" s="194" t="s">
        <v>214</v>
      </c>
      <c r="AU250" s="194" t="s">
        <v>84</v>
      </c>
      <c r="AY250" s="16" t="s">
        <v>122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16" t="s">
        <v>82</v>
      </c>
      <c r="BK250" s="195">
        <f>ROUND(I250*H250,2)</f>
        <v>0</v>
      </c>
      <c r="BL250" s="16" t="s">
        <v>203</v>
      </c>
      <c r="BM250" s="194" t="s">
        <v>393</v>
      </c>
    </row>
    <row r="251" spans="1:65" s="14" customFormat="1" ht="11.25">
      <c r="B251" s="207"/>
      <c r="C251" s="208"/>
      <c r="D251" s="198" t="s">
        <v>131</v>
      </c>
      <c r="E251" s="209" t="s">
        <v>1</v>
      </c>
      <c r="F251" s="210" t="s">
        <v>394</v>
      </c>
      <c r="G251" s="208"/>
      <c r="H251" s="211">
        <v>118.58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131</v>
      </c>
      <c r="AU251" s="217" t="s">
        <v>84</v>
      </c>
      <c r="AV251" s="14" t="s">
        <v>84</v>
      </c>
      <c r="AW251" s="14" t="s">
        <v>31</v>
      </c>
      <c r="AX251" s="14" t="s">
        <v>82</v>
      </c>
      <c r="AY251" s="217" t="s">
        <v>122</v>
      </c>
    </row>
    <row r="252" spans="1:65" s="2" customFormat="1" ht="24">
      <c r="A252" s="33"/>
      <c r="B252" s="34"/>
      <c r="C252" s="182" t="s">
        <v>395</v>
      </c>
      <c r="D252" s="182" t="s">
        <v>125</v>
      </c>
      <c r="E252" s="183" t="s">
        <v>396</v>
      </c>
      <c r="F252" s="184" t="s">
        <v>397</v>
      </c>
      <c r="G252" s="185" t="s">
        <v>128</v>
      </c>
      <c r="H252" s="186">
        <v>107.8</v>
      </c>
      <c r="I252" s="187"/>
      <c r="J252" s="188">
        <f>ROUND(I252*H252,2)</f>
        <v>0</v>
      </c>
      <c r="K252" s="189"/>
      <c r="L252" s="38"/>
      <c r="M252" s="190" t="s">
        <v>1</v>
      </c>
      <c r="N252" s="191" t="s">
        <v>39</v>
      </c>
      <c r="O252" s="70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4" t="s">
        <v>203</v>
      </c>
      <c r="AT252" s="194" t="s">
        <v>125</v>
      </c>
      <c r="AU252" s="194" t="s">
        <v>84</v>
      </c>
      <c r="AY252" s="16" t="s">
        <v>122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6" t="s">
        <v>82</v>
      </c>
      <c r="BK252" s="195">
        <f>ROUND(I252*H252,2)</f>
        <v>0</v>
      </c>
      <c r="BL252" s="16" t="s">
        <v>203</v>
      </c>
      <c r="BM252" s="194" t="s">
        <v>398</v>
      </c>
    </row>
    <row r="253" spans="1:65" s="2" customFormat="1" ht="12">
      <c r="A253" s="33"/>
      <c r="B253" s="34"/>
      <c r="C253" s="182" t="s">
        <v>399</v>
      </c>
      <c r="D253" s="182" t="s">
        <v>125</v>
      </c>
      <c r="E253" s="183" t="s">
        <v>400</v>
      </c>
      <c r="F253" s="184" t="s">
        <v>401</v>
      </c>
      <c r="G253" s="185" t="s">
        <v>143</v>
      </c>
      <c r="H253" s="186">
        <v>101.4</v>
      </c>
      <c r="I253" s="187"/>
      <c r="J253" s="188">
        <f>ROUND(I253*H253,2)</f>
        <v>0</v>
      </c>
      <c r="K253" s="189"/>
      <c r="L253" s="38"/>
      <c r="M253" s="190" t="s">
        <v>1</v>
      </c>
      <c r="N253" s="191" t="s">
        <v>39</v>
      </c>
      <c r="O253" s="70"/>
      <c r="P253" s="192">
        <f>O253*H253</f>
        <v>0</v>
      </c>
      <c r="Q253" s="192">
        <v>5.0000000000000001E-4</v>
      </c>
      <c r="R253" s="192">
        <f>Q253*H253</f>
        <v>5.0700000000000002E-2</v>
      </c>
      <c r="S253" s="192">
        <v>0</v>
      </c>
      <c r="T253" s="19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4" t="s">
        <v>203</v>
      </c>
      <c r="AT253" s="194" t="s">
        <v>125</v>
      </c>
      <c r="AU253" s="194" t="s">
        <v>84</v>
      </c>
      <c r="AY253" s="16" t="s">
        <v>122</v>
      </c>
      <c r="BE253" s="195">
        <f>IF(N253="základní",J253,0)</f>
        <v>0</v>
      </c>
      <c r="BF253" s="195">
        <f>IF(N253="snížená",J253,0)</f>
        <v>0</v>
      </c>
      <c r="BG253" s="195">
        <f>IF(N253="zákl. přenesená",J253,0)</f>
        <v>0</v>
      </c>
      <c r="BH253" s="195">
        <f>IF(N253="sníž. přenesená",J253,0)</f>
        <v>0</v>
      </c>
      <c r="BI253" s="195">
        <f>IF(N253="nulová",J253,0)</f>
        <v>0</v>
      </c>
      <c r="BJ253" s="16" t="s">
        <v>82</v>
      </c>
      <c r="BK253" s="195">
        <f>ROUND(I253*H253,2)</f>
        <v>0</v>
      </c>
      <c r="BL253" s="16" t="s">
        <v>203</v>
      </c>
      <c r="BM253" s="194" t="s">
        <v>402</v>
      </c>
    </row>
    <row r="254" spans="1:65" s="13" customFormat="1" ht="11.25">
      <c r="B254" s="196"/>
      <c r="C254" s="197"/>
      <c r="D254" s="198" t="s">
        <v>131</v>
      </c>
      <c r="E254" s="199" t="s">
        <v>1</v>
      </c>
      <c r="F254" s="200" t="s">
        <v>150</v>
      </c>
      <c r="G254" s="197"/>
      <c r="H254" s="199" t="s">
        <v>1</v>
      </c>
      <c r="I254" s="201"/>
      <c r="J254" s="197"/>
      <c r="K254" s="197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131</v>
      </c>
      <c r="AU254" s="206" t="s">
        <v>84</v>
      </c>
      <c r="AV254" s="13" t="s">
        <v>82</v>
      </c>
      <c r="AW254" s="13" t="s">
        <v>31</v>
      </c>
      <c r="AX254" s="13" t="s">
        <v>74</v>
      </c>
      <c r="AY254" s="206" t="s">
        <v>122</v>
      </c>
    </row>
    <row r="255" spans="1:65" s="14" customFormat="1" ht="11.25">
      <c r="B255" s="207"/>
      <c r="C255" s="208"/>
      <c r="D255" s="198" t="s">
        <v>131</v>
      </c>
      <c r="E255" s="209" t="s">
        <v>1</v>
      </c>
      <c r="F255" s="210" t="s">
        <v>403</v>
      </c>
      <c r="G255" s="208"/>
      <c r="H255" s="211">
        <v>101.4</v>
      </c>
      <c r="I255" s="212"/>
      <c r="J255" s="208"/>
      <c r="K255" s="208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131</v>
      </c>
      <c r="AU255" s="217" t="s">
        <v>84</v>
      </c>
      <c r="AV255" s="14" t="s">
        <v>84</v>
      </c>
      <c r="AW255" s="14" t="s">
        <v>31</v>
      </c>
      <c r="AX255" s="14" t="s">
        <v>82</v>
      </c>
      <c r="AY255" s="217" t="s">
        <v>122</v>
      </c>
    </row>
    <row r="256" spans="1:65" s="2" customFormat="1" ht="12">
      <c r="A256" s="33"/>
      <c r="B256" s="34"/>
      <c r="C256" s="182" t="s">
        <v>404</v>
      </c>
      <c r="D256" s="182" t="s">
        <v>125</v>
      </c>
      <c r="E256" s="183" t="s">
        <v>405</v>
      </c>
      <c r="F256" s="184" t="s">
        <v>406</v>
      </c>
      <c r="G256" s="185" t="s">
        <v>143</v>
      </c>
      <c r="H256" s="186">
        <v>46.8</v>
      </c>
      <c r="I256" s="187"/>
      <c r="J256" s="188">
        <f>ROUND(I256*H256,2)</f>
        <v>0</v>
      </c>
      <c r="K256" s="189"/>
      <c r="L256" s="38"/>
      <c r="M256" s="190" t="s">
        <v>1</v>
      </c>
      <c r="N256" s="191" t="s">
        <v>39</v>
      </c>
      <c r="O256" s="70"/>
      <c r="P256" s="192">
        <f>O256*H256</f>
        <v>0</v>
      </c>
      <c r="Q256" s="192">
        <v>5.0000000000000002E-5</v>
      </c>
      <c r="R256" s="192">
        <f>Q256*H256</f>
        <v>2.3400000000000001E-3</v>
      </c>
      <c r="S256" s="192">
        <v>0</v>
      </c>
      <c r="T256" s="19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4" t="s">
        <v>203</v>
      </c>
      <c r="AT256" s="194" t="s">
        <v>125</v>
      </c>
      <c r="AU256" s="194" t="s">
        <v>84</v>
      </c>
      <c r="AY256" s="16" t="s">
        <v>122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16" t="s">
        <v>82</v>
      </c>
      <c r="BK256" s="195">
        <f>ROUND(I256*H256,2)</f>
        <v>0</v>
      </c>
      <c r="BL256" s="16" t="s">
        <v>203</v>
      </c>
      <c r="BM256" s="194" t="s">
        <v>407</v>
      </c>
    </row>
    <row r="257" spans="1:65" s="13" customFormat="1" ht="11.25">
      <c r="B257" s="196"/>
      <c r="C257" s="197"/>
      <c r="D257" s="198" t="s">
        <v>131</v>
      </c>
      <c r="E257" s="199" t="s">
        <v>1</v>
      </c>
      <c r="F257" s="200" t="s">
        <v>408</v>
      </c>
      <c r="G257" s="197"/>
      <c r="H257" s="199" t="s">
        <v>1</v>
      </c>
      <c r="I257" s="201"/>
      <c r="J257" s="197"/>
      <c r="K257" s="197"/>
      <c r="L257" s="202"/>
      <c r="M257" s="203"/>
      <c r="N257" s="204"/>
      <c r="O257" s="204"/>
      <c r="P257" s="204"/>
      <c r="Q257" s="204"/>
      <c r="R257" s="204"/>
      <c r="S257" s="204"/>
      <c r="T257" s="205"/>
      <c r="AT257" s="206" t="s">
        <v>131</v>
      </c>
      <c r="AU257" s="206" t="s">
        <v>84</v>
      </c>
      <c r="AV257" s="13" t="s">
        <v>82</v>
      </c>
      <c r="AW257" s="13" t="s">
        <v>31</v>
      </c>
      <c r="AX257" s="13" t="s">
        <v>74</v>
      </c>
      <c r="AY257" s="206" t="s">
        <v>122</v>
      </c>
    </row>
    <row r="258" spans="1:65" s="14" customFormat="1" ht="11.25">
      <c r="B258" s="207"/>
      <c r="C258" s="208"/>
      <c r="D258" s="198" t="s">
        <v>131</v>
      </c>
      <c r="E258" s="209" t="s">
        <v>1</v>
      </c>
      <c r="F258" s="210" t="s">
        <v>409</v>
      </c>
      <c r="G258" s="208"/>
      <c r="H258" s="211">
        <v>46.8</v>
      </c>
      <c r="I258" s="212"/>
      <c r="J258" s="208"/>
      <c r="K258" s="208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131</v>
      </c>
      <c r="AU258" s="217" t="s">
        <v>84</v>
      </c>
      <c r="AV258" s="14" t="s">
        <v>84</v>
      </c>
      <c r="AW258" s="14" t="s">
        <v>31</v>
      </c>
      <c r="AX258" s="14" t="s">
        <v>82</v>
      </c>
      <c r="AY258" s="217" t="s">
        <v>122</v>
      </c>
    </row>
    <row r="259" spans="1:65" s="2" customFormat="1" ht="12">
      <c r="A259" s="33"/>
      <c r="B259" s="34"/>
      <c r="C259" s="182" t="s">
        <v>410</v>
      </c>
      <c r="D259" s="182" t="s">
        <v>125</v>
      </c>
      <c r="E259" s="183" t="s">
        <v>411</v>
      </c>
      <c r="F259" s="184" t="s">
        <v>412</v>
      </c>
      <c r="G259" s="185" t="s">
        <v>202</v>
      </c>
      <c r="H259" s="186">
        <v>48</v>
      </c>
      <c r="I259" s="187"/>
      <c r="J259" s="188">
        <f>ROUND(I259*H259,2)</f>
        <v>0</v>
      </c>
      <c r="K259" s="189"/>
      <c r="L259" s="38"/>
      <c r="M259" s="190" t="s">
        <v>1</v>
      </c>
      <c r="N259" s="191" t="s">
        <v>39</v>
      </c>
      <c r="O259" s="70"/>
      <c r="P259" s="192">
        <f>O259*H259</f>
        <v>0</v>
      </c>
      <c r="Q259" s="192">
        <v>0</v>
      </c>
      <c r="R259" s="192">
        <f>Q259*H259</f>
        <v>0</v>
      </c>
      <c r="S259" s="192">
        <v>0</v>
      </c>
      <c r="T259" s="19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4" t="s">
        <v>203</v>
      </c>
      <c r="AT259" s="194" t="s">
        <v>125</v>
      </c>
      <c r="AU259" s="194" t="s">
        <v>84</v>
      </c>
      <c r="AY259" s="16" t="s">
        <v>122</v>
      </c>
      <c r="BE259" s="195">
        <f>IF(N259="základní",J259,0)</f>
        <v>0</v>
      </c>
      <c r="BF259" s="195">
        <f>IF(N259="snížená",J259,0)</f>
        <v>0</v>
      </c>
      <c r="BG259" s="195">
        <f>IF(N259="zákl. přenesená",J259,0)</f>
        <v>0</v>
      </c>
      <c r="BH259" s="195">
        <f>IF(N259="sníž. přenesená",J259,0)</f>
        <v>0</v>
      </c>
      <c r="BI259" s="195">
        <f>IF(N259="nulová",J259,0)</f>
        <v>0</v>
      </c>
      <c r="BJ259" s="16" t="s">
        <v>82</v>
      </c>
      <c r="BK259" s="195">
        <f>ROUND(I259*H259,2)</f>
        <v>0</v>
      </c>
      <c r="BL259" s="16" t="s">
        <v>203</v>
      </c>
      <c r="BM259" s="194" t="s">
        <v>413</v>
      </c>
    </row>
    <row r="260" spans="1:65" s="13" customFormat="1" ht="11.25">
      <c r="B260" s="196"/>
      <c r="C260" s="197"/>
      <c r="D260" s="198" t="s">
        <v>131</v>
      </c>
      <c r="E260" s="199" t="s">
        <v>1</v>
      </c>
      <c r="F260" s="200" t="s">
        <v>414</v>
      </c>
      <c r="G260" s="197"/>
      <c r="H260" s="199" t="s">
        <v>1</v>
      </c>
      <c r="I260" s="201"/>
      <c r="J260" s="197"/>
      <c r="K260" s="197"/>
      <c r="L260" s="202"/>
      <c r="M260" s="203"/>
      <c r="N260" s="204"/>
      <c r="O260" s="204"/>
      <c r="P260" s="204"/>
      <c r="Q260" s="204"/>
      <c r="R260" s="204"/>
      <c r="S260" s="204"/>
      <c r="T260" s="205"/>
      <c r="AT260" s="206" t="s">
        <v>131</v>
      </c>
      <c r="AU260" s="206" t="s">
        <v>84</v>
      </c>
      <c r="AV260" s="13" t="s">
        <v>82</v>
      </c>
      <c r="AW260" s="13" t="s">
        <v>31</v>
      </c>
      <c r="AX260" s="13" t="s">
        <v>74</v>
      </c>
      <c r="AY260" s="206" t="s">
        <v>122</v>
      </c>
    </row>
    <row r="261" spans="1:65" s="14" customFormat="1" ht="11.25">
      <c r="B261" s="207"/>
      <c r="C261" s="208"/>
      <c r="D261" s="198" t="s">
        <v>131</v>
      </c>
      <c r="E261" s="209" t="s">
        <v>1</v>
      </c>
      <c r="F261" s="210" t="s">
        <v>355</v>
      </c>
      <c r="G261" s="208"/>
      <c r="H261" s="211">
        <v>48</v>
      </c>
      <c r="I261" s="212"/>
      <c r="J261" s="208"/>
      <c r="K261" s="208"/>
      <c r="L261" s="213"/>
      <c r="M261" s="214"/>
      <c r="N261" s="215"/>
      <c r="O261" s="215"/>
      <c r="P261" s="215"/>
      <c r="Q261" s="215"/>
      <c r="R261" s="215"/>
      <c r="S261" s="215"/>
      <c r="T261" s="216"/>
      <c r="AT261" s="217" t="s">
        <v>131</v>
      </c>
      <c r="AU261" s="217" t="s">
        <v>84</v>
      </c>
      <c r="AV261" s="14" t="s">
        <v>84</v>
      </c>
      <c r="AW261" s="14" t="s">
        <v>31</v>
      </c>
      <c r="AX261" s="14" t="s">
        <v>82</v>
      </c>
      <c r="AY261" s="217" t="s">
        <v>122</v>
      </c>
    </row>
    <row r="262" spans="1:65" s="2" customFormat="1" ht="12">
      <c r="A262" s="33"/>
      <c r="B262" s="34"/>
      <c r="C262" s="182" t="s">
        <v>415</v>
      </c>
      <c r="D262" s="182" t="s">
        <v>125</v>
      </c>
      <c r="E262" s="183" t="s">
        <v>416</v>
      </c>
      <c r="F262" s="184" t="s">
        <v>417</v>
      </c>
      <c r="G262" s="185" t="s">
        <v>171</v>
      </c>
      <c r="H262" s="186">
        <v>2.3759999999999999</v>
      </c>
      <c r="I262" s="187"/>
      <c r="J262" s="188">
        <f>ROUND(I262*H262,2)</f>
        <v>0</v>
      </c>
      <c r="K262" s="189"/>
      <c r="L262" s="38"/>
      <c r="M262" s="190" t="s">
        <v>1</v>
      </c>
      <c r="N262" s="191" t="s">
        <v>39</v>
      </c>
      <c r="O262" s="70"/>
      <c r="P262" s="192">
        <f>O262*H262</f>
        <v>0</v>
      </c>
      <c r="Q262" s="192">
        <v>0</v>
      </c>
      <c r="R262" s="192">
        <f>Q262*H262</f>
        <v>0</v>
      </c>
      <c r="S262" s="192">
        <v>0</v>
      </c>
      <c r="T262" s="19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4" t="s">
        <v>203</v>
      </c>
      <c r="AT262" s="194" t="s">
        <v>125</v>
      </c>
      <c r="AU262" s="194" t="s">
        <v>84</v>
      </c>
      <c r="AY262" s="16" t="s">
        <v>122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6" t="s">
        <v>82</v>
      </c>
      <c r="BK262" s="195">
        <f>ROUND(I262*H262,2)</f>
        <v>0</v>
      </c>
      <c r="BL262" s="16" t="s">
        <v>203</v>
      </c>
      <c r="BM262" s="194" t="s">
        <v>418</v>
      </c>
    </row>
    <row r="263" spans="1:65" s="12" customFormat="1" ht="22.9" customHeight="1">
      <c r="B263" s="166"/>
      <c r="C263" s="167"/>
      <c r="D263" s="168" t="s">
        <v>73</v>
      </c>
      <c r="E263" s="180" t="s">
        <v>419</v>
      </c>
      <c r="F263" s="180" t="s">
        <v>420</v>
      </c>
      <c r="G263" s="167"/>
      <c r="H263" s="167"/>
      <c r="I263" s="170"/>
      <c r="J263" s="181">
        <f>BK263</f>
        <v>0</v>
      </c>
      <c r="K263" s="167"/>
      <c r="L263" s="172"/>
      <c r="M263" s="173"/>
      <c r="N263" s="174"/>
      <c r="O263" s="174"/>
      <c r="P263" s="175">
        <f>SUM(P264:P266)</f>
        <v>0</v>
      </c>
      <c r="Q263" s="174"/>
      <c r="R263" s="175">
        <f>SUM(R264:R266)</f>
        <v>6.5000000000000006E-3</v>
      </c>
      <c r="S263" s="174"/>
      <c r="T263" s="176">
        <f>SUM(T264:T266)</f>
        <v>0</v>
      </c>
      <c r="AR263" s="177" t="s">
        <v>84</v>
      </c>
      <c r="AT263" s="178" t="s">
        <v>73</v>
      </c>
      <c r="AU263" s="178" t="s">
        <v>82</v>
      </c>
      <c r="AY263" s="177" t="s">
        <v>122</v>
      </c>
      <c r="BK263" s="179">
        <f>SUM(BK264:BK266)</f>
        <v>0</v>
      </c>
    </row>
    <row r="264" spans="1:65" s="2" customFormat="1" ht="12">
      <c r="A264" s="33"/>
      <c r="B264" s="34"/>
      <c r="C264" s="182" t="s">
        <v>421</v>
      </c>
      <c r="D264" s="182" t="s">
        <v>125</v>
      </c>
      <c r="E264" s="183" t="s">
        <v>422</v>
      </c>
      <c r="F264" s="184" t="s">
        <v>423</v>
      </c>
      <c r="G264" s="185" t="s">
        <v>128</v>
      </c>
      <c r="H264" s="186">
        <v>26</v>
      </c>
      <c r="I264" s="187"/>
      <c r="J264" s="188">
        <f>ROUND(I264*H264,2)</f>
        <v>0</v>
      </c>
      <c r="K264" s="189"/>
      <c r="L264" s="38"/>
      <c r="M264" s="190" t="s">
        <v>1</v>
      </c>
      <c r="N264" s="191" t="s">
        <v>39</v>
      </c>
      <c r="O264" s="70"/>
      <c r="P264" s="192">
        <f>O264*H264</f>
        <v>0</v>
      </c>
      <c r="Q264" s="192">
        <v>2.5000000000000001E-4</v>
      </c>
      <c r="R264" s="192">
        <f>Q264*H264</f>
        <v>6.5000000000000006E-3</v>
      </c>
      <c r="S264" s="192">
        <v>0</v>
      </c>
      <c r="T264" s="193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4" t="s">
        <v>203</v>
      </c>
      <c r="AT264" s="194" t="s">
        <v>125</v>
      </c>
      <c r="AU264" s="194" t="s">
        <v>84</v>
      </c>
      <c r="AY264" s="16" t="s">
        <v>122</v>
      </c>
      <c r="BE264" s="195">
        <f>IF(N264="základní",J264,0)</f>
        <v>0</v>
      </c>
      <c r="BF264" s="195">
        <f>IF(N264="snížená",J264,0)</f>
        <v>0</v>
      </c>
      <c r="BG264" s="195">
        <f>IF(N264="zákl. přenesená",J264,0)</f>
        <v>0</v>
      </c>
      <c r="BH264" s="195">
        <f>IF(N264="sníž. přenesená",J264,0)</f>
        <v>0</v>
      </c>
      <c r="BI264" s="195">
        <f>IF(N264="nulová",J264,0)</f>
        <v>0</v>
      </c>
      <c r="BJ264" s="16" t="s">
        <v>82</v>
      </c>
      <c r="BK264" s="195">
        <f>ROUND(I264*H264,2)</f>
        <v>0</v>
      </c>
      <c r="BL264" s="16" t="s">
        <v>203</v>
      </c>
      <c r="BM264" s="194" t="s">
        <v>424</v>
      </c>
    </row>
    <row r="265" spans="1:65" s="13" customFormat="1" ht="11.25">
      <c r="B265" s="196"/>
      <c r="C265" s="197"/>
      <c r="D265" s="198" t="s">
        <v>131</v>
      </c>
      <c r="E265" s="199" t="s">
        <v>1</v>
      </c>
      <c r="F265" s="200" t="s">
        <v>425</v>
      </c>
      <c r="G265" s="197"/>
      <c r="H265" s="199" t="s">
        <v>1</v>
      </c>
      <c r="I265" s="201"/>
      <c r="J265" s="197"/>
      <c r="K265" s="197"/>
      <c r="L265" s="202"/>
      <c r="M265" s="203"/>
      <c r="N265" s="204"/>
      <c r="O265" s="204"/>
      <c r="P265" s="204"/>
      <c r="Q265" s="204"/>
      <c r="R265" s="204"/>
      <c r="S265" s="204"/>
      <c r="T265" s="205"/>
      <c r="AT265" s="206" t="s">
        <v>131</v>
      </c>
      <c r="AU265" s="206" t="s">
        <v>84</v>
      </c>
      <c r="AV265" s="13" t="s">
        <v>82</v>
      </c>
      <c r="AW265" s="13" t="s">
        <v>31</v>
      </c>
      <c r="AX265" s="13" t="s">
        <v>74</v>
      </c>
      <c r="AY265" s="206" t="s">
        <v>122</v>
      </c>
    </row>
    <row r="266" spans="1:65" s="14" customFormat="1" ht="11.25">
      <c r="B266" s="207"/>
      <c r="C266" s="208"/>
      <c r="D266" s="198" t="s">
        <v>131</v>
      </c>
      <c r="E266" s="209" t="s">
        <v>1</v>
      </c>
      <c r="F266" s="210" t="s">
        <v>305</v>
      </c>
      <c r="G266" s="208"/>
      <c r="H266" s="211">
        <v>26</v>
      </c>
      <c r="I266" s="212"/>
      <c r="J266" s="208"/>
      <c r="K266" s="208"/>
      <c r="L266" s="213"/>
      <c r="M266" s="214"/>
      <c r="N266" s="215"/>
      <c r="O266" s="215"/>
      <c r="P266" s="215"/>
      <c r="Q266" s="215"/>
      <c r="R266" s="215"/>
      <c r="S266" s="215"/>
      <c r="T266" s="216"/>
      <c r="AT266" s="217" t="s">
        <v>131</v>
      </c>
      <c r="AU266" s="217" t="s">
        <v>84</v>
      </c>
      <c r="AV266" s="14" t="s">
        <v>84</v>
      </c>
      <c r="AW266" s="14" t="s">
        <v>31</v>
      </c>
      <c r="AX266" s="14" t="s">
        <v>82</v>
      </c>
      <c r="AY266" s="217" t="s">
        <v>122</v>
      </c>
    </row>
    <row r="267" spans="1:65" s="12" customFormat="1" ht="22.9" customHeight="1">
      <c r="B267" s="166"/>
      <c r="C267" s="167"/>
      <c r="D267" s="168" t="s">
        <v>73</v>
      </c>
      <c r="E267" s="180" t="s">
        <v>426</v>
      </c>
      <c r="F267" s="180" t="s">
        <v>427</v>
      </c>
      <c r="G267" s="167"/>
      <c r="H267" s="167"/>
      <c r="I267" s="170"/>
      <c r="J267" s="181">
        <f>BK267</f>
        <v>0</v>
      </c>
      <c r="K267" s="167"/>
      <c r="L267" s="172"/>
      <c r="M267" s="173"/>
      <c r="N267" s="174"/>
      <c r="O267" s="174"/>
      <c r="P267" s="175">
        <f>SUM(P268:P270)</f>
        <v>0</v>
      </c>
      <c r="Q267" s="174"/>
      <c r="R267" s="175">
        <f>SUM(R268:R270)</f>
        <v>2.8999999999999998E-3</v>
      </c>
      <c r="S267" s="174"/>
      <c r="T267" s="176">
        <f>SUM(T268:T270)</f>
        <v>0</v>
      </c>
      <c r="AR267" s="177" t="s">
        <v>84</v>
      </c>
      <c r="AT267" s="178" t="s">
        <v>73</v>
      </c>
      <c r="AU267" s="178" t="s">
        <v>82</v>
      </c>
      <c r="AY267" s="177" t="s">
        <v>122</v>
      </c>
      <c r="BK267" s="179">
        <f>SUM(BK268:BK270)</f>
        <v>0</v>
      </c>
    </row>
    <row r="268" spans="1:65" s="2" customFormat="1" ht="24">
      <c r="A268" s="33"/>
      <c r="B268" s="34"/>
      <c r="C268" s="182" t="s">
        <v>428</v>
      </c>
      <c r="D268" s="182" t="s">
        <v>125</v>
      </c>
      <c r="E268" s="183" t="s">
        <v>429</v>
      </c>
      <c r="F268" s="184" t="s">
        <v>430</v>
      </c>
      <c r="G268" s="185" t="s">
        <v>128</v>
      </c>
      <c r="H268" s="186">
        <v>10</v>
      </c>
      <c r="I268" s="187"/>
      <c r="J268" s="188">
        <f>ROUND(I268*H268,2)</f>
        <v>0</v>
      </c>
      <c r="K268" s="189"/>
      <c r="L268" s="38"/>
      <c r="M268" s="190" t="s">
        <v>1</v>
      </c>
      <c r="N268" s="191" t="s">
        <v>39</v>
      </c>
      <c r="O268" s="70"/>
      <c r="P268" s="192">
        <f>O268*H268</f>
        <v>0</v>
      </c>
      <c r="Q268" s="192">
        <v>2.9E-4</v>
      </c>
      <c r="R268" s="192">
        <f>Q268*H268</f>
        <v>2.8999999999999998E-3</v>
      </c>
      <c r="S268" s="192">
        <v>0</v>
      </c>
      <c r="T268" s="19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4" t="s">
        <v>203</v>
      </c>
      <c r="AT268" s="194" t="s">
        <v>125</v>
      </c>
      <c r="AU268" s="194" t="s">
        <v>84</v>
      </c>
      <c r="AY268" s="16" t="s">
        <v>122</v>
      </c>
      <c r="BE268" s="195">
        <f>IF(N268="základní",J268,0)</f>
        <v>0</v>
      </c>
      <c r="BF268" s="195">
        <f>IF(N268="snížená",J268,0)</f>
        <v>0</v>
      </c>
      <c r="BG268" s="195">
        <f>IF(N268="zákl. přenesená",J268,0)</f>
        <v>0</v>
      </c>
      <c r="BH268" s="195">
        <f>IF(N268="sníž. přenesená",J268,0)</f>
        <v>0</v>
      </c>
      <c r="BI268" s="195">
        <f>IF(N268="nulová",J268,0)</f>
        <v>0</v>
      </c>
      <c r="BJ268" s="16" t="s">
        <v>82</v>
      </c>
      <c r="BK268" s="195">
        <f>ROUND(I268*H268,2)</f>
        <v>0</v>
      </c>
      <c r="BL268" s="16" t="s">
        <v>203</v>
      </c>
      <c r="BM268" s="194" t="s">
        <v>431</v>
      </c>
    </row>
    <row r="269" spans="1:65" s="13" customFormat="1" ht="11.25">
      <c r="B269" s="196"/>
      <c r="C269" s="197"/>
      <c r="D269" s="198" t="s">
        <v>131</v>
      </c>
      <c r="E269" s="199" t="s">
        <v>1</v>
      </c>
      <c r="F269" s="200" t="s">
        <v>432</v>
      </c>
      <c r="G269" s="197"/>
      <c r="H269" s="199" t="s">
        <v>1</v>
      </c>
      <c r="I269" s="201"/>
      <c r="J269" s="197"/>
      <c r="K269" s="197"/>
      <c r="L269" s="202"/>
      <c r="M269" s="203"/>
      <c r="N269" s="204"/>
      <c r="O269" s="204"/>
      <c r="P269" s="204"/>
      <c r="Q269" s="204"/>
      <c r="R269" s="204"/>
      <c r="S269" s="204"/>
      <c r="T269" s="205"/>
      <c r="AT269" s="206" t="s">
        <v>131</v>
      </c>
      <c r="AU269" s="206" t="s">
        <v>84</v>
      </c>
      <c r="AV269" s="13" t="s">
        <v>82</v>
      </c>
      <c r="AW269" s="13" t="s">
        <v>31</v>
      </c>
      <c r="AX269" s="13" t="s">
        <v>74</v>
      </c>
      <c r="AY269" s="206" t="s">
        <v>122</v>
      </c>
    </row>
    <row r="270" spans="1:65" s="14" customFormat="1" ht="11.25">
      <c r="B270" s="207"/>
      <c r="C270" s="208"/>
      <c r="D270" s="198" t="s">
        <v>131</v>
      </c>
      <c r="E270" s="209" t="s">
        <v>1</v>
      </c>
      <c r="F270" s="210" t="s">
        <v>433</v>
      </c>
      <c r="G270" s="208"/>
      <c r="H270" s="211">
        <v>10</v>
      </c>
      <c r="I270" s="212"/>
      <c r="J270" s="208"/>
      <c r="K270" s="208"/>
      <c r="L270" s="213"/>
      <c r="M270" s="214"/>
      <c r="N270" s="215"/>
      <c r="O270" s="215"/>
      <c r="P270" s="215"/>
      <c r="Q270" s="215"/>
      <c r="R270" s="215"/>
      <c r="S270" s="215"/>
      <c r="T270" s="216"/>
      <c r="AT270" s="217" t="s">
        <v>131</v>
      </c>
      <c r="AU270" s="217" t="s">
        <v>84</v>
      </c>
      <c r="AV270" s="14" t="s">
        <v>84</v>
      </c>
      <c r="AW270" s="14" t="s">
        <v>31</v>
      </c>
      <c r="AX270" s="14" t="s">
        <v>82</v>
      </c>
      <c r="AY270" s="217" t="s">
        <v>122</v>
      </c>
    </row>
    <row r="271" spans="1:65" s="12" customFormat="1" ht="25.9" customHeight="1">
      <c r="B271" s="166"/>
      <c r="C271" s="167"/>
      <c r="D271" s="168" t="s">
        <v>73</v>
      </c>
      <c r="E271" s="169" t="s">
        <v>434</v>
      </c>
      <c r="F271" s="169" t="s">
        <v>435</v>
      </c>
      <c r="G271" s="167"/>
      <c r="H271" s="167"/>
      <c r="I271" s="170"/>
      <c r="J271" s="171">
        <f>BK271</f>
        <v>0</v>
      </c>
      <c r="K271" s="167"/>
      <c r="L271" s="172"/>
      <c r="M271" s="173"/>
      <c r="N271" s="174"/>
      <c r="O271" s="174"/>
      <c r="P271" s="175">
        <f>P272</f>
        <v>0</v>
      </c>
      <c r="Q271" s="174"/>
      <c r="R271" s="175">
        <f>R272</f>
        <v>0</v>
      </c>
      <c r="S271" s="174"/>
      <c r="T271" s="176">
        <f>T272</f>
        <v>0</v>
      </c>
      <c r="AR271" s="177" t="s">
        <v>146</v>
      </c>
      <c r="AT271" s="178" t="s">
        <v>73</v>
      </c>
      <c r="AU271" s="178" t="s">
        <v>74</v>
      </c>
      <c r="AY271" s="177" t="s">
        <v>122</v>
      </c>
      <c r="BK271" s="179">
        <f>BK272</f>
        <v>0</v>
      </c>
    </row>
    <row r="272" spans="1:65" s="2" customFormat="1" ht="12">
      <c r="A272" s="33"/>
      <c r="B272" s="34"/>
      <c r="C272" s="182" t="s">
        <v>436</v>
      </c>
      <c r="D272" s="182" t="s">
        <v>125</v>
      </c>
      <c r="E272" s="183" t="s">
        <v>437</v>
      </c>
      <c r="F272" s="184" t="s">
        <v>438</v>
      </c>
      <c r="G272" s="185" t="s">
        <v>202</v>
      </c>
      <c r="H272" s="186">
        <v>1</v>
      </c>
      <c r="I272" s="187"/>
      <c r="J272" s="188">
        <f>ROUND(I272*H272,2)</f>
        <v>0</v>
      </c>
      <c r="K272" s="189"/>
      <c r="L272" s="38"/>
      <c r="M272" s="229" t="s">
        <v>1</v>
      </c>
      <c r="N272" s="230" t="s">
        <v>39</v>
      </c>
      <c r="O272" s="231"/>
      <c r="P272" s="232">
        <f>O272*H272</f>
        <v>0</v>
      </c>
      <c r="Q272" s="232">
        <v>0</v>
      </c>
      <c r="R272" s="232">
        <f>Q272*H272</f>
        <v>0</v>
      </c>
      <c r="S272" s="232">
        <v>0</v>
      </c>
      <c r="T272" s="233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4" t="s">
        <v>439</v>
      </c>
      <c r="AT272" s="194" t="s">
        <v>125</v>
      </c>
      <c r="AU272" s="194" t="s">
        <v>82</v>
      </c>
      <c r="AY272" s="16" t="s">
        <v>122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16" t="s">
        <v>82</v>
      </c>
      <c r="BK272" s="195">
        <f>ROUND(I272*H272,2)</f>
        <v>0</v>
      </c>
      <c r="BL272" s="16" t="s">
        <v>439</v>
      </c>
      <c r="BM272" s="194" t="s">
        <v>440</v>
      </c>
    </row>
    <row r="273" spans="1:31" s="2" customFormat="1" ht="6.95" customHeight="1">
      <c r="A273" s="33"/>
      <c r="B273" s="53"/>
      <c r="C273" s="54"/>
      <c r="D273" s="54"/>
      <c r="E273" s="54"/>
      <c r="F273" s="54"/>
      <c r="G273" s="54"/>
      <c r="H273" s="54"/>
      <c r="I273" s="54"/>
      <c r="J273" s="54"/>
      <c r="K273" s="54"/>
      <c r="L273" s="38"/>
      <c r="M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</row>
  </sheetData>
  <sheetProtection algorithmName="SHA-512" hashValue="9XQH5dLUD+9TdxZDQ4mnsOUKIuFd5/Wkvfrnh6DAE/IW5VRxFZn61cOw7AVogMJwO39FuCA9t3FW4acQXZIH2A==" saltValue="glGSYuVeP3cy2rdVDWttIrqAd307U5Ou7Ft9/jN2AxcGPWJI6RPVrTHyEO/dU40aG+2PRUU0e2SgudTNRvPpbg==" spinCount="100000" sheet="1" objects="1" scenarios="1" formatColumns="0" formatRows="0" autoFilter="0"/>
  <autoFilter ref="C129:K272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O2 - Žákovské sprchy</vt:lpstr>
      <vt:lpstr>'O2 - Žákovské sprchy'!Názvy_tisku</vt:lpstr>
      <vt:lpstr>'Rekapitulace zakázky'!Názvy_tisku</vt:lpstr>
      <vt:lpstr>'O2 - Žákovské sprchy'!Oblast_tisku</vt:lpstr>
      <vt:lpstr>'Rekapitulace zakázky'!Oblast_tisku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RADIM\Radim</dc:creator>
  <cp:lastModifiedBy>Uživatel systému Windows</cp:lastModifiedBy>
  <cp:lastPrinted>2021-01-27T12:41:43Z</cp:lastPrinted>
  <dcterms:created xsi:type="dcterms:W3CDTF">2021-01-27T12:39:06Z</dcterms:created>
  <dcterms:modified xsi:type="dcterms:W3CDTF">2021-01-27T12:41:45Z</dcterms:modified>
</cp:coreProperties>
</file>