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 firstSheet="1" activeTab="1"/>
  </bookViews>
  <sheets>
    <sheet name="Rekapitulace zakázky" sheetId="1" state="veryHidden" r:id="rId1"/>
    <sheet name="O1 - Učitelské sprchy" sheetId="2" r:id="rId2"/>
  </sheets>
  <definedNames>
    <definedName name="_xlnm._FilterDatabase" localSheetId="1" hidden="1">'O1 - Učitelské sprchy'!$C$129:$K$262</definedName>
    <definedName name="_xlnm.Print_Titles" localSheetId="1">'O1 - Učitelské sprchy'!$129:$129</definedName>
    <definedName name="_xlnm.Print_Titles" localSheetId="0">'Rekapitulace zakázky'!$92:$92</definedName>
    <definedName name="_xlnm.Print_Area" localSheetId="1">'O1 - Učitelské sprchy'!$C$4:$J$76,'O1 - Učitelské sprchy'!$C$82:$J$111,'O1 - Učitelské sprchy'!$C$117:$J$262</definedName>
    <definedName name="_xlnm.Print_Area" localSheetId="0">'Rekapitulace zakázky'!$D$4:$AO$76,'Rekapitulace zakázky'!$C$82:$AQ$96</definedName>
  </definedNames>
  <calcPr calcId="145621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262" i="2"/>
  <c r="BH262" i="2"/>
  <c r="BG262" i="2"/>
  <c r="BF262" i="2"/>
  <c r="T262" i="2"/>
  <c r="T261" i="2" s="1"/>
  <c r="R262" i="2"/>
  <c r="R261" i="2" s="1"/>
  <c r="P262" i="2"/>
  <c r="P261" i="2"/>
  <c r="BI258" i="2"/>
  <c r="BH258" i="2"/>
  <c r="BG258" i="2"/>
  <c r="BF258" i="2"/>
  <c r="T258" i="2"/>
  <c r="T257" i="2"/>
  <c r="R258" i="2"/>
  <c r="R257" i="2"/>
  <c r="P258" i="2"/>
  <c r="P257" i="2"/>
  <c r="BI254" i="2"/>
  <c r="BH254" i="2"/>
  <c r="BG254" i="2"/>
  <c r="BF254" i="2"/>
  <c r="T254" i="2"/>
  <c r="T253" i="2"/>
  <c r="R254" i="2"/>
  <c r="R253" i="2"/>
  <c r="P254" i="2"/>
  <c r="P253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T162" i="2" s="1"/>
  <c r="R163" i="2"/>
  <c r="R162" i="2"/>
  <c r="P163" i="2"/>
  <c r="P162" i="2" s="1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F126" i="2"/>
  <c r="F124" i="2"/>
  <c r="E122" i="2"/>
  <c r="F91" i="2"/>
  <c r="F89" i="2"/>
  <c r="E87" i="2"/>
  <c r="J24" i="2"/>
  <c r="E24" i="2"/>
  <c r="J127" i="2" s="1"/>
  <c r="J23" i="2"/>
  <c r="J21" i="2"/>
  <c r="E21" i="2"/>
  <c r="J91" i="2" s="1"/>
  <c r="J20" i="2"/>
  <c r="J18" i="2"/>
  <c r="E18" i="2"/>
  <c r="F92" i="2"/>
  <c r="J17" i="2"/>
  <c r="J12" i="2"/>
  <c r="J124" i="2" s="1"/>
  <c r="E7" i="2"/>
  <c r="E85" i="2" s="1"/>
  <c r="L90" i="1"/>
  <c r="AM90" i="1"/>
  <c r="AM89" i="1"/>
  <c r="L89" i="1"/>
  <c r="AM87" i="1"/>
  <c r="L87" i="1"/>
  <c r="L85" i="1"/>
  <c r="L84" i="1"/>
  <c r="BK235" i="2"/>
  <c r="J224" i="2"/>
  <c r="BK222" i="2"/>
  <c r="J213" i="2"/>
  <c r="J208" i="2"/>
  <c r="J180" i="2"/>
  <c r="BK175" i="2"/>
  <c r="J173" i="2"/>
  <c r="BK159" i="2"/>
  <c r="J158" i="2"/>
  <c r="BK156" i="2"/>
  <c r="BK145" i="2"/>
  <c r="AS94" i="1"/>
  <c r="J252" i="2"/>
  <c r="BK238" i="2"/>
  <c r="J198" i="2"/>
  <c r="J194" i="2"/>
  <c r="BK189" i="2"/>
  <c r="BK168" i="2"/>
  <c r="BK158" i="2"/>
  <c r="BK152" i="2"/>
  <c r="J216" i="2"/>
  <c r="J222" i="2"/>
  <c r="BK214" i="2"/>
  <c r="BK200" i="2"/>
  <c r="BK161" i="2"/>
  <c r="J139" i="2"/>
  <c r="J246" i="2"/>
  <c r="J214" i="2"/>
  <c r="J202" i="2"/>
  <c r="BK191" i="2"/>
  <c r="BK180" i="2"/>
  <c r="J254" i="2"/>
  <c r="BK240" i="2"/>
  <c r="J238" i="2"/>
  <c r="BK232" i="2"/>
  <c r="BK219" i="2"/>
  <c r="BK196" i="2"/>
  <c r="BK173" i="2"/>
  <c r="J170" i="2"/>
  <c r="J232" i="2"/>
  <c r="BK228" i="2"/>
  <c r="J193" i="2"/>
  <c r="J188" i="2"/>
  <c r="J166" i="2"/>
  <c r="J163" i="2"/>
  <c r="J140" i="2"/>
  <c r="J262" i="2"/>
  <c r="BK258" i="2"/>
  <c r="J196" i="2"/>
  <c r="BK166" i="2"/>
  <c r="BK208" i="2"/>
  <c r="J205" i="2"/>
  <c r="BK188" i="2"/>
  <c r="J172" i="2"/>
  <c r="J168" i="2"/>
  <c r="BK147" i="2"/>
  <c r="BK136" i="2"/>
  <c r="BK246" i="2"/>
  <c r="J242" i="2"/>
  <c r="J219" i="2"/>
  <c r="J210" i="2"/>
  <c r="BK193" i="2"/>
  <c r="BK170" i="2"/>
  <c r="BK149" i="2"/>
  <c r="J145" i="2"/>
  <c r="J142" i="2"/>
  <c r="J136" i="2"/>
  <c r="BK133" i="2"/>
  <c r="J226" i="2"/>
  <c r="BK210" i="2"/>
  <c r="BK205" i="2"/>
  <c r="J185" i="2"/>
  <c r="J177" i="2"/>
  <c r="BK140" i="2"/>
  <c r="J133" i="2"/>
  <c r="BK262" i="2"/>
  <c r="J249" i="2"/>
  <c r="J243" i="2"/>
  <c r="J235" i="2"/>
  <c r="BK213" i="2"/>
  <c r="BK212" i="2"/>
  <c r="J200" i="2"/>
  <c r="J191" i="2"/>
  <c r="BK185" i="2"/>
  <c r="BK182" i="2"/>
  <c r="J212" i="2"/>
  <c r="J189" i="2"/>
  <c r="J175" i="2"/>
  <c r="J159" i="2"/>
  <c r="J157" i="2"/>
  <c r="J152" i="2"/>
  <c r="BK139" i="2"/>
  <c r="BK252" i="2"/>
  <c r="BK243" i="2"/>
  <c r="BK242" i="2"/>
  <c r="BK230" i="2"/>
  <c r="BK224" i="2"/>
  <c r="BK216" i="2"/>
  <c r="BK202" i="2"/>
  <c r="BK177" i="2"/>
  <c r="J147" i="2"/>
  <c r="J258" i="2"/>
  <c r="BK254" i="2"/>
  <c r="BK249" i="2"/>
  <c r="J240" i="2"/>
  <c r="J230" i="2"/>
  <c r="J228" i="2"/>
  <c r="BK226" i="2"/>
  <c r="BK198" i="2"/>
  <c r="BK194" i="2"/>
  <c r="J182" i="2"/>
  <c r="BK172" i="2"/>
  <c r="BK163" i="2"/>
  <c r="J161" i="2"/>
  <c r="BK157" i="2"/>
  <c r="J156" i="2"/>
  <c r="BK142" i="2"/>
  <c r="J149" i="2"/>
  <c r="P195" i="2" l="1"/>
  <c r="R195" i="2"/>
  <c r="T195" i="2"/>
  <c r="BK225" i="2"/>
  <c r="J225" i="2"/>
  <c r="J107" i="2"/>
  <c r="P132" i="2"/>
  <c r="BK155" i="2"/>
  <c r="J155" i="2" s="1"/>
  <c r="J100" i="2" s="1"/>
  <c r="P225" i="2"/>
  <c r="P146" i="2"/>
  <c r="R165" i="2"/>
  <c r="T225" i="2"/>
  <c r="R146" i="2"/>
  <c r="R131" i="2" s="1"/>
  <c r="P174" i="2"/>
  <c r="P164" i="2" s="1"/>
  <c r="BK146" i="2"/>
  <c r="J146" i="2"/>
  <c r="J99" i="2"/>
  <c r="R174" i="2"/>
  <c r="T174" i="2"/>
  <c r="T146" i="2"/>
  <c r="BK181" i="2"/>
  <c r="J181" i="2"/>
  <c r="J105" i="2" s="1"/>
  <c r="R155" i="2"/>
  <c r="T165" i="2"/>
  <c r="R225" i="2"/>
  <c r="BK132" i="2"/>
  <c r="J132" i="2"/>
  <c r="J98" i="2"/>
  <c r="P155" i="2"/>
  <c r="BK195" i="2"/>
  <c r="J195" i="2"/>
  <c r="J106" i="2"/>
  <c r="R132" i="2"/>
  <c r="T155" i="2"/>
  <c r="BK174" i="2"/>
  <c r="J174" i="2"/>
  <c r="J104" i="2" s="1"/>
  <c r="R181" i="2"/>
  <c r="P165" i="2"/>
  <c r="P181" i="2"/>
  <c r="T132" i="2"/>
  <c r="T131" i="2"/>
  <c r="BK165" i="2"/>
  <c r="T181" i="2"/>
  <c r="BE139" i="2"/>
  <c r="J126" i="2"/>
  <c r="BE242" i="2"/>
  <c r="E120" i="2"/>
  <c r="BE156" i="2"/>
  <c r="BE166" i="2"/>
  <c r="BE205" i="2"/>
  <c r="BE208" i="2"/>
  <c r="BE213" i="2"/>
  <c r="BE254" i="2"/>
  <c r="J89" i="2"/>
  <c r="BE147" i="2"/>
  <c r="BE161" i="2"/>
  <c r="BE194" i="2"/>
  <c r="BE202" i="2"/>
  <c r="BE173" i="2"/>
  <c r="BE258" i="2"/>
  <c r="BE152" i="2"/>
  <c r="BE232" i="2"/>
  <c r="BE238" i="2"/>
  <c r="BE177" i="2"/>
  <c r="BE196" i="2"/>
  <c r="BE200" i="2"/>
  <c r="BE133" i="2"/>
  <c r="BE142" i="2"/>
  <c r="BE158" i="2"/>
  <c r="BE216" i="2"/>
  <c r="BE224" i="2"/>
  <c r="BK253" i="2"/>
  <c r="J253" i="2" s="1"/>
  <c r="J108" i="2" s="1"/>
  <c r="J92" i="2"/>
  <c r="BE159" i="2"/>
  <c r="BE191" i="2"/>
  <c r="BE219" i="2"/>
  <c r="BE243" i="2"/>
  <c r="BK162" i="2"/>
  <c r="J162" i="2"/>
  <c r="J101" i="2"/>
  <c r="BE172" i="2"/>
  <c r="BE182" i="2"/>
  <c r="BE198" i="2"/>
  <c r="BE145" i="2"/>
  <c r="BE175" i="2"/>
  <c r="BE210" i="2"/>
  <c r="BE222" i="2"/>
  <c r="BE226" i="2"/>
  <c r="BE252" i="2"/>
  <c r="BE212" i="2"/>
  <c r="BE149" i="2"/>
  <c r="BE157" i="2"/>
  <c r="BE189" i="2"/>
  <c r="F127" i="2"/>
  <c r="BE140" i="2"/>
  <c r="BE163" i="2"/>
  <c r="BE168" i="2"/>
  <c r="BE180" i="2"/>
  <c r="BE228" i="2"/>
  <c r="BE235" i="2"/>
  <c r="BE246" i="2"/>
  <c r="BK257" i="2"/>
  <c r="J257" i="2"/>
  <c r="J109" i="2"/>
  <c r="BK261" i="2"/>
  <c r="J261" i="2"/>
  <c r="J110" i="2"/>
  <c r="BE136" i="2"/>
  <c r="BE185" i="2"/>
  <c r="BE214" i="2"/>
  <c r="BE230" i="2"/>
  <c r="BE240" i="2"/>
  <c r="BE249" i="2"/>
  <c r="BE262" i="2"/>
  <c r="BE170" i="2"/>
  <c r="BE188" i="2"/>
  <c r="BE193" i="2"/>
  <c r="J34" i="2"/>
  <c r="AW95" i="1" s="1"/>
  <c r="F34" i="2"/>
  <c r="BA95" i="1" s="1"/>
  <c r="BA94" i="1" s="1"/>
  <c r="AW94" i="1" s="1"/>
  <c r="AK30" i="1" s="1"/>
  <c r="F35" i="2"/>
  <c r="BB95" i="1" s="1"/>
  <c r="BB94" i="1" s="1"/>
  <c r="AX94" i="1" s="1"/>
  <c r="F37" i="2"/>
  <c r="BD95" i="1" s="1"/>
  <c r="BD94" i="1" s="1"/>
  <c r="W33" i="1" s="1"/>
  <c r="F36" i="2"/>
  <c r="BC95" i="1" s="1"/>
  <c r="BC94" i="1" s="1"/>
  <c r="W32" i="1" s="1"/>
  <c r="R164" i="2" l="1"/>
  <c r="R130" i="2"/>
  <c r="P131" i="2"/>
  <c r="P130" i="2"/>
  <c r="AU95" i="1"/>
  <c r="BK164" i="2"/>
  <c r="J164" i="2"/>
  <c r="J102" i="2"/>
  <c r="T164" i="2"/>
  <c r="T130" i="2" s="1"/>
  <c r="BK131" i="2"/>
  <c r="J131" i="2" s="1"/>
  <c r="J97" i="2" s="1"/>
  <c r="J165" i="2"/>
  <c r="J103" i="2"/>
  <c r="W30" i="1"/>
  <c r="W31" i="1"/>
  <c r="J33" i="2"/>
  <c r="AV95" i="1" s="1"/>
  <c r="AT95" i="1" s="1"/>
  <c r="AU94" i="1"/>
  <c r="F33" i="2"/>
  <c r="AZ95" i="1" s="1"/>
  <c r="AZ94" i="1" s="1"/>
  <c r="W29" i="1" s="1"/>
  <c r="AY94" i="1"/>
  <c r="BK130" i="2" l="1"/>
  <c r="J130" i="2"/>
  <c r="J96" i="2"/>
  <c r="AV94" i="1"/>
  <c r="AK29" i="1"/>
  <c r="J30" i="2" l="1"/>
  <c r="AG95" i="1"/>
  <c r="AG94" i="1"/>
  <c r="AK26" i="1"/>
  <c r="AK35" i="1"/>
  <c r="AT94" i="1"/>
  <c r="AN94" i="1" l="1"/>
  <c r="AN95" i="1"/>
  <c r="J39" i="2"/>
</calcChain>
</file>

<file path=xl/sharedStrings.xml><?xml version="1.0" encoding="utf-8"?>
<sst xmlns="http://schemas.openxmlformats.org/spreadsheetml/2006/main" count="1727" uniqueCount="419">
  <si>
    <t>Export Komplet</t>
  </si>
  <si>
    <t/>
  </si>
  <si>
    <t>2.0</t>
  </si>
  <si>
    <t>ZAMOK</t>
  </si>
  <si>
    <t>False</t>
  </si>
  <si>
    <t>{b90b4db7-b7e7-4bac-a298-55938e956672}</t>
  </si>
  <si>
    <t>0,01</t>
  </si>
  <si>
    <t>21</t>
  </si>
  <si>
    <t>15</t>
  </si>
  <si>
    <t>REKAPITULACE ZAKÁZKY</t>
  </si>
  <si>
    <t>v ---  níže se nacházejí doplnkové a pomocné údaje k sestavám  --- v</t>
  </si>
  <si>
    <t>Návod na vyplnění</t>
  </si>
  <si>
    <t>0,001</t>
  </si>
  <si>
    <t>Kód:</t>
  </si>
  <si>
    <t>INP21_01/2021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</si>
  <si>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</si>
  <si>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Zakázka:</t>
  </si>
  <si>
    <t>Oprava žákovských a učitelských školních sprch v 1. patře budovy D</t>
  </si>
  <si>
    <t>KSO:</t>
  </si>
  <si>
    <t>CC-CZ:</t>
  </si>
  <si>
    <t>Místo:</t>
  </si>
  <si>
    <t xml:space="preserve"> </t>
  </si>
  <si>
    <t>Datum:</t>
  </si>
  <si>
    <t>11. 1. 2021</t>
  </si>
  <si>
    <t>Zadavatel:</t>
  </si>
  <si>
    <t>IČ:</t>
  </si>
  <si>
    <t>11. ZŠ Jiřího z Poděbrad, Jiřího z Poděbrad 3109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</si>
  <si>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</si>
  <si>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</si>
  <si>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</si>
  <si>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</si>
  <si>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</si>
  <si>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</si>
  <si>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</si>
  <si>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</si>
  <si>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</si>
  <si>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</si>
  <si>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</si>
  <si>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</si>
  <si>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</si>
  <si>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</si>
  <si>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</si>
  <si>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</si>
  <si>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</si>
  <si>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</si>
  <si>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</si>
  <si>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</si>
  <si>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</si>
  <si>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</si>
  <si>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</si>
  <si>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</si>
  <si>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</si>
  <si>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</si>
  <si>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</si>
  <si>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</si>
  <si>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</si>
  <si>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</si>
  <si>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</si>
  <si>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</si>
  <si>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</si>
  <si>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</si>
  <si>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</si>
  <si>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</si>
  <si>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</si>
  <si>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</si>
  <si>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</si>
  <si>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</si>
  <si>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</si>
  <si>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</si>
  <si>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</si>
  <si>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</si>
  <si>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</si>
  <si>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</si>
  <si>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</si>
  <si>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</si>
  <si>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</si>
  <si>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</si>
  <si>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</si>
  <si>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</si>
  <si>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O1</t>
  </si>
  <si>
    <t>Učitelské sprchy</t>
  </si>
  <si>
    <t>STA</t>
  </si>
  <si>
    <t>1</t>
  </si>
  <si>
    <t>{550f472d-045a-416e-b432-25c6df63d855}</t>
  </si>
  <si>
    <t>2</t>
  </si>
  <si>
    <t>KRYCÍ LIST SOUPISU PRACÍ</t>
  </si>
  <si>
    <t>Objekt:</t>
  </si>
  <si>
    <t>O1 - Učitelské sprchy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</si>
  <si>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</si>
  <si>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</si>
  <si>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</si>
  <si>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</si>
  <si>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</si>
  <si>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</si>
  <si>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</si>
  <si>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</si>
  <si>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</si>
  <si>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</si>
  <si>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</si>
  <si>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</si>
  <si>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</si>
  <si>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</si>
  <si>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</si>
  <si>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</si>
  <si>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</si>
  <si>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</si>
  <si>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</si>
  <si>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</si>
  <si>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</si>
  <si>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</si>
  <si>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</si>
  <si>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</si>
  <si>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</si>
  <si>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</si>
  <si>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</si>
  <si>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</si>
  <si>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</si>
  <si>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</si>
  <si>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</si>
  <si>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</si>
  <si>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</si>
  <si>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</si>
  <si>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</si>
  <si>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</si>
  <si>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</si>
  <si>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</si>
  <si>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612131101</t>
  </si>
  <si>
    <t>Cementový postřik vnitřních stěn nanášený celoplošně ručně</t>
  </si>
  <si>
    <t>m2</t>
  </si>
  <si>
    <t>4</t>
  </si>
  <si>
    <t>2106300927</t>
  </si>
  <si>
    <t>VV</t>
  </si>
  <si>
    <t>"v ploše keramického obkladu</t>
  </si>
  <si>
    <t>14,5</t>
  </si>
  <si>
    <t>612331111</t>
  </si>
  <si>
    <t>Cementová omítka hrubá jednovrstvá zatřená vnitřních stěn nanášená ručně</t>
  </si>
  <si>
    <t>-1420620628</t>
  </si>
  <si>
    <t>3</t>
  </si>
  <si>
    <t>612331191</t>
  </si>
  <si>
    <t>Příplatek k cementové omítce vnitřních stěn za každých dalších 5 mm tloušťky ručně</t>
  </si>
  <si>
    <t>883359534</t>
  </si>
  <si>
    <t>619995001</t>
  </si>
  <si>
    <t>Začištění omítek kolem oken, dveří, podlah nebo obkladů</t>
  </si>
  <si>
    <t>m</t>
  </si>
  <si>
    <t>1111853321</t>
  </si>
  <si>
    <t>3,6*2</t>
  </si>
  <si>
    <t>5</t>
  </si>
  <si>
    <t>632450134</t>
  </si>
  <si>
    <t>Vyrovnávací cementový potěr tl do 50 mm ze suchých směsí provedený v ploše</t>
  </si>
  <si>
    <t>-1780052798</t>
  </si>
  <si>
    <t>"učitelské sprchy č. 1, 2</t>
  </si>
  <si>
    <t>1,1+1,15</t>
  </si>
  <si>
    <t>632459175</t>
  </si>
  <si>
    <t>Příplatek k potěrům tl do 50 mm za plochu do 5 m2</t>
  </si>
  <si>
    <t>787750299</t>
  </si>
  <si>
    <t>9</t>
  </si>
  <si>
    <t>Ostatní konstrukce a práce, bourání</t>
  </si>
  <si>
    <t>7</t>
  </si>
  <si>
    <t>952901111</t>
  </si>
  <si>
    <t>Vyčištění budov bytové a občanské výstavby při výšce podlaží do 4 m</t>
  </si>
  <si>
    <t>1683283881</t>
  </si>
  <si>
    <t>5,0*2</t>
  </si>
  <si>
    <t>8</t>
  </si>
  <si>
    <t>965045111</t>
  </si>
  <si>
    <t>Bourání potěrů cementových nebo pískocementových tl do 50 mm pl do 1 m2</t>
  </si>
  <si>
    <t>253246505</t>
  </si>
  <si>
    <t>978013191</t>
  </si>
  <si>
    <t>Otlučení (osekání) vnitřní vápenné nebo vápenocementové omítky stěn v rozsahu do 100 %</t>
  </si>
  <si>
    <t>-790308587</t>
  </si>
  <si>
    <t>"v ploše stávajícího keramického obkladu</t>
  </si>
  <si>
    <t>7,2+7,3</t>
  </si>
  <si>
    <t>997</t>
  </si>
  <si>
    <t>Přesun sutě</t>
  </si>
  <si>
    <t>10</t>
  </si>
  <si>
    <t>997002611</t>
  </si>
  <si>
    <t>Nakládání suti a vybouraných hmot</t>
  </si>
  <si>
    <t>t</t>
  </si>
  <si>
    <t>-1393834835</t>
  </si>
  <si>
    <t>11</t>
  </si>
  <si>
    <t>997013211</t>
  </si>
  <si>
    <t>Vnitrostaveništní doprava suti a vybouraných hmot pro budovy v do 6 m ručně</t>
  </si>
  <si>
    <t>2074395684</t>
  </si>
  <si>
    <t>12</t>
  </si>
  <si>
    <t>997013501</t>
  </si>
  <si>
    <t>Odvoz suti a vybouraných hmot na skládku nebo meziskládku do 1 km se složením</t>
  </si>
  <si>
    <t>1237649574</t>
  </si>
  <si>
    <t>13</t>
  </si>
  <si>
    <t>997013509</t>
  </si>
  <si>
    <t>Příplatek k odvozu suti a vybouraných hmot na skládku ZKD 1 km přes 1 km</t>
  </si>
  <si>
    <t>375573258</t>
  </si>
  <si>
    <t>1,491*4 'Přepočtené koeficientem množství</t>
  </si>
  <si>
    <t>14</t>
  </si>
  <si>
    <t>997013609</t>
  </si>
  <si>
    <t>Poplatek za uložení na skládce (skládkovné) stavebního odpadu ze směsí nebo oddělených frakcí betonu, cihel a keramických výrobků kód odpadu 17 01 07</t>
  </si>
  <si>
    <t>1283297931</t>
  </si>
  <si>
    <t>998</t>
  </si>
  <si>
    <t>Přesun hmot</t>
  </si>
  <si>
    <t>998018001</t>
  </si>
  <si>
    <t>Přesun hmot ruční pro budovy v do 6 m</t>
  </si>
  <si>
    <t>1333497144</t>
  </si>
  <si>
    <t>PSV</t>
  </si>
  <si>
    <t>Práce a dodávky PSV</t>
  </si>
  <si>
    <t>721</t>
  </si>
  <si>
    <t>Zdravotechnika - vnitřní kanalizace</t>
  </si>
  <si>
    <t>16</t>
  </si>
  <si>
    <t>721171914</t>
  </si>
  <si>
    <t>Potrubí z PP propojení potrubí DN 75</t>
  </si>
  <si>
    <t>kus</t>
  </si>
  <si>
    <t>-1578716522</t>
  </si>
  <si>
    <t>1+1</t>
  </si>
  <si>
    <t>17</t>
  </si>
  <si>
    <t>721210812</t>
  </si>
  <si>
    <t>Demontáž vpustí podlahových DN 70</t>
  </si>
  <si>
    <t>-1799915929</t>
  </si>
  <si>
    <t>18</t>
  </si>
  <si>
    <t>721211912</t>
  </si>
  <si>
    <t>Montáž vpustí podlahových DN 50/75 ostatní typ</t>
  </si>
  <si>
    <t>-1816952503</t>
  </si>
  <si>
    <t>19</t>
  </si>
  <si>
    <t>M</t>
  </si>
  <si>
    <t>6000041840</t>
  </si>
  <si>
    <t>Podlahová vpusť 105×105 mm - DN50/75 s nerezovou mřížkou</t>
  </si>
  <si>
    <t>32</t>
  </si>
  <si>
    <t>334968022</t>
  </si>
  <si>
    <t>20</t>
  </si>
  <si>
    <t>998721101</t>
  </si>
  <si>
    <t>Přesun hmot tonážní pro vnitřní kanalizace v objektech v do 6 m</t>
  </si>
  <si>
    <t>1636666138</t>
  </si>
  <si>
    <t>722</t>
  </si>
  <si>
    <t>Zdravotechnika - vnitřní vodovod</t>
  </si>
  <si>
    <t>722130901</t>
  </si>
  <si>
    <t>Potrubí pozinkované závitové zazátkování vývodu</t>
  </si>
  <si>
    <t>388721986</t>
  </si>
  <si>
    <t>2+2</t>
  </si>
  <si>
    <t>22</t>
  </si>
  <si>
    <t>722190901</t>
  </si>
  <si>
    <t>Uzavření nebo otevření vodovodního potrubí při opravách</t>
  </si>
  <si>
    <t>-255898681</t>
  </si>
  <si>
    <t>"odstavení vodovodního potrubí před demontáži baterie</t>
  </si>
  <si>
    <t>23</t>
  </si>
  <si>
    <t>722220900R</t>
  </si>
  <si>
    <t>Úprava stávajících vodovodních výpustek pro montáž nových sprchových baterií</t>
  </si>
  <si>
    <t>-321596253</t>
  </si>
  <si>
    <t>725</t>
  </si>
  <si>
    <t>Zdravotechnika - zařizovací předměty</t>
  </si>
  <si>
    <t>24</t>
  </si>
  <si>
    <t>725240811</t>
  </si>
  <si>
    <t>Demontáž kabin sprchových bez výtokových armatur</t>
  </si>
  <si>
    <t>soubor</t>
  </si>
  <si>
    <t>-1992257269</t>
  </si>
  <si>
    <t>"učitelské sprchy č. 2 - demontáž sprch. zástěny</t>
  </si>
  <si>
    <t>25</t>
  </si>
  <si>
    <t>725244906</t>
  </si>
  <si>
    <t>Montáž zástěny sprchové do niky</t>
  </si>
  <si>
    <t>-261737167</t>
  </si>
  <si>
    <t>26</t>
  </si>
  <si>
    <t>sprch_dveře</t>
  </si>
  <si>
    <t>Sprchové dveře do niky s šířkou 90 cm, zlamovací systém, výplň z plastu, rám bílý, výška 185 cm</t>
  </si>
  <si>
    <t>1643277581</t>
  </si>
  <si>
    <t>27</t>
  </si>
  <si>
    <t>725840850</t>
  </si>
  <si>
    <t>Demontáž baterie sprch diferenciální do G 3/4x1</t>
  </si>
  <si>
    <t>-258330910</t>
  </si>
  <si>
    <t>28</t>
  </si>
  <si>
    <t>725849411</t>
  </si>
  <si>
    <t>Montáž baterie sprchové nástěnná s nastavitelnou výškou sprchy</t>
  </si>
  <si>
    <t>98338212</t>
  </si>
  <si>
    <t>29</t>
  </si>
  <si>
    <t>55145537</t>
  </si>
  <si>
    <t>baterie sprchová nástěnná, vč. sprchového setu (hlavice s hadicí a úchytným systémem)</t>
  </si>
  <si>
    <t>2038128986</t>
  </si>
  <si>
    <t>30</t>
  </si>
  <si>
    <t>998725101</t>
  </si>
  <si>
    <t>Přesun hmot tonážní pro zařizovací předměty v objektech v do 6 m</t>
  </si>
  <si>
    <t>-259079512</t>
  </si>
  <si>
    <t>771</t>
  </si>
  <si>
    <t>Podlahy z dlaždic</t>
  </si>
  <si>
    <t>31</t>
  </si>
  <si>
    <t>771121011</t>
  </si>
  <si>
    <t>Nátěr penetrační na podlahu</t>
  </si>
  <si>
    <t>-1336216086</t>
  </si>
  <si>
    <t>2,25</t>
  </si>
  <si>
    <t>771161022</t>
  </si>
  <si>
    <t>Montáž profilu pro schodové hrany nebo ukončení dlažby</t>
  </si>
  <si>
    <t>866909832</t>
  </si>
  <si>
    <t>1,76+1,84</t>
  </si>
  <si>
    <t>33</t>
  </si>
  <si>
    <t>3750050660</t>
  </si>
  <si>
    <t>Ukončovací profil hrana 10 mm/2,5 m nerez</t>
  </si>
  <si>
    <t>-1947863892</t>
  </si>
  <si>
    <t>3,6*1,1</t>
  </si>
  <si>
    <t>34</t>
  </si>
  <si>
    <t>771573810</t>
  </si>
  <si>
    <t>Demontáž podlah z dlaždic keramických lepených</t>
  </si>
  <si>
    <t>-1200129183</t>
  </si>
  <si>
    <t>35</t>
  </si>
  <si>
    <t>771574226</t>
  </si>
  <si>
    <t>Montáž podlah keramických reliéfních lepených flexibilním lepidlem do 25 ks/m2</t>
  </si>
  <si>
    <t>1529154994</t>
  </si>
  <si>
    <t>36</t>
  </si>
  <si>
    <t>5976101R</t>
  </si>
  <si>
    <t>dlažba keramická slinutá reliéfní do interiéru přes 22 do 25ks/m2 (R11B)</t>
  </si>
  <si>
    <t>1283881881</t>
  </si>
  <si>
    <t>2,25*1,1</t>
  </si>
  <si>
    <t>37</t>
  </si>
  <si>
    <t>771577111</t>
  </si>
  <si>
    <t>Příplatek k montáži podlah keramických lepených flexibilním lepidlem za plochu do 5 m2</t>
  </si>
  <si>
    <t>-775485552</t>
  </si>
  <si>
    <t>38</t>
  </si>
  <si>
    <t>771577112</t>
  </si>
  <si>
    <t>Příplatek k montáži podlah keramických lepených flexibilním lepidlem za omezený prostor</t>
  </si>
  <si>
    <t>619967717</t>
  </si>
  <si>
    <t>39</t>
  </si>
  <si>
    <t>771577114</t>
  </si>
  <si>
    <t>Příplatek k montáži podlah keramických lepených flexibilním lepidlem za spárování tmelem dvousložkovým</t>
  </si>
  <si>
    <t>-1897914647</t>
  </si>
  <si>
    <t>40</t>
  </si>
  <si>
    <t>771591112</t>
  </si>
  <si>
    <t>Izolace pod dlažbu nátěrem nebo stěrkou ve dvou vrstvách</t>
  </si>
  <si>
    <t>1487770195</t>
  </si>
  <si>
    <t>41</t>
  </si>
  <si>
    <t>771591116</t>
  </si>
  <si>
    <t>Podlahy spárování epoxidem</t>
  </si>
  <si>
    <t>-982213991</t>
  </si>
  <si>
    <t>"styk obklad/dlažba</t>
  </si>
  <si>
    <t>5,41+5,53</t>
  </si>
  <si>
    <t>42</t>
  </si>
  <si>
    <t>771591185</t>
  </si>
  <si>
    <t>Podlahy pracnější řezání keramických dlaždic rovné</t>
  </si>
  <si>
    <t>987027115</t>
  </si>
  <si>
    <t>"kolem podlahové vpusti</t>
  </si>
  <si>
    <t>4*2</t>
  </si>
  <si>
    <t>43</t>
  </si>
  <si>
    <t>771591264</t>
  </si>
  <si>
    <t>Izolace těsnícími pásy mezi podlahou a stěnou</t>
  </si>
  <si>
    <t>1511983296</t>
  </si>
  <si>
    <t>4,26+4,34</t>
  </si>
  <si>
    <t>44</t>
  </si>
  <si>
    <t>998771101</t>
  </si>
  <si>
    <t>Přesun hmot tonážní pro podlahy z dlaždic v objektech v do 6 m</t>
  </si>
  <si>
    <t>-138239620</t>
  </si>
  <si>
    <t>781</t>
  </si>
  <si>
    <t>Dokončovací práce - obklady</t>
  </si>
  <si>
    <t>45</t>
  </si>
  <si>
    <t>781121011</t>
  </si>
  <si>
    <t>Nátěr penetrační na stěnu</t>
  </si>
  <si>
    <t>-1965196913</t>
  </si>
  <si>
    <t>46</t>
  </si>
  <si>
    <t>781131112</t>
  </si>
  <si>
    <t>Izolace pod obklad nátěrem nebo stěrkou ve dvou vrstvách</t>
  </si>
  <si>
    <t>-1339718781</t>
  </si>
  <si>
    <t>47</t>
  </si>
  <si>
    <t>781131232</t>
  </si>
  <si>
    <t>Izolace pod obklad těsnícími pásy pro styčné nebo dilatační spáry</t>
  </si>
  <si>
    <t>-711422257</t>
  </si>
  <si>
    <t>4,0*2</t>
  </si>
  <si>
    <t>48</t>
  </si>
  <si>
    <t>781473810</t>
  </si>
  <si>
    <t>Demontáž obkladů z obkladaček keramických lepených</t>
  </si>
  <si>
    <t>276825106</t>
  </si>
  <si>
    <t>49</t>
  </si>
  <si>
    <t>781474113</t>
  </si>
  <si>
    <t>Montáž obkladů vnitřních keramických hladkých do 19 ks/m2 lepených flexibilním lepidlem</t>
  </si>
  <si>
    <t>1454967816</t>
  </si>
  <si>
    <t>50</t>
  </si>
  <si>
    <t>59761071</t>
  </si>
  <si>
    <t>obklad keramický hladký přes 12 do 19ks/m2</t>
  </si>
  <si>
    <t>-975096988</t>
  </si>
  <si>
    <t>14,5*1,1</t>
  </si>
  <si>
    <t>51</t>
  </si>
  <si>
    <t>781477111</t>
  </si>
  <si>
    <t>Příplatek k montáži obkladů vnitřních keramických hladkých za plochu do 10 m2</t>
  </si>
  <si>
    <t>577539263</t>
  </si>
  <si>
    <t>52</t>
  </si>
  <si>
    <t>781477114</t>
  </si>
  <si>
    <t>Příplatek k montáži obkladů vnitřních keramických hladkých za spárování tmelem dvousložkovým</t>
  </si>
  <si>
    <t>339828867</t>
  </si>
  <si>
    <t>53</t>
  </si>
  <si>
    <t>781494511</t>
  </si>
  <si>
    <t>Plastové profily ukončovací lepené flexibilním lepidlem</t>
  </si>
  <si>
    <t>1251162488</t>
  </si>
  <si>
    <t>11,5*2</t>
  </si>
  <si>
    <t>54</t>
  </si>
  <si>
    <t>781495116</t>
  </si>
  <si>
    <t>Spárování vnitřních obkladů epoxidem</t>
  </si>
  <si>
    <t>-29465741</t>
  </si>
  <si>
    <t>"vnitřní svislé kouty</t>
  </si>
  <si>
    <t>55</t>
  </si>
  <si>
    <t>781495141</t>
  </si>
  <si>
    <t>Průnik obkladem kruhový do DN 30</t>
  </si>
  <si>
    <t>-1310459127</t>
  </si>
  <si>
    <t>"vodovodní výpustky</t>
  </si>
  <si>
    <t>2*2</t>
  </si>
  <si>
    <t>56</t>
  </si>
  <si>
    <t>998781101</t>
  </si>
  <si>
    <t>Přesun hmot tonážní pro obklady keramické v objektech v do 6 m</t>
  </si>
  <si>
    <t>-158319028</t>
  </si>
  <si>
    <t>783</t>
  </si>
  <si>
    <t>Dokončovací práce - nátěry</t>
  </si>
  <si>
    <t>57</t>
  </si>
  <si>
    <t>783923171</t>
  </si>
  <si>
    <t>Penetrační akrylátový nátěr hrubých betonových podlah</t>
  </si>
  <si>
    <t>-1671292712</t>
  </si>
  <si>
    <t>"penetrační nátěr podlah před provedením nového potěru</t>
  </si>
  <si>
    <t>784</t>
  </si>
  <si>
    <t>Dokončovací práce - malby a tapety</t>
  </si>
  <si>
    <t>58</t>
  </si>
  <si>
    <t>784221101</t>
  </si>
  <si>
    <t>Dvojnásobné bílé malby ze směsí za sucha dobře otěruvzdorných v místnostech do 3,80 m</t>
  </si>
  <si>
    <t>1657233074</t>
  </si>
  <si>
    <t>"lokální oprava maleb kolem keramického obkladu stěn</t>
  </si>
  <si>
    <t>2,0*2</t>
  </si>
  <si>
    <t>VRN</t>
  </si>
  <si>
    <t>Vedlejší rozpočtové náklady</t>
  </si>
  <si>
    <t>59</t>
  </si>
  <si>
    <t>065002000</t>
  </si>
  <si>
    <t>Mimostaveništní doprava materiálů</t>
  </si>
  <si>
    <t>1024</t>
  </si>
  <si>
    <t>1869256751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</si>
</sst>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37" t="s">
        <v>14</v>
      </c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1"/>
      <c r="AQ5" s="21"/>
      <c r="AR5" s="19"/>
      <c r="BE5" s="234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39" t="s">
        <v>17</v>
      </c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1"/>
      <c r="AQ6" s="21"/>
      <c r="AR6" s="19"/>
      <c r="BE6" s="235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35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35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35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35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235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35"/>
      <c r="BS12" s="16" t="s">
        <v>6</v>
      </c>
    </row>
    <row r="13" spans="1:74" s="1" customFormat="1" ht="12" customHeight="1">
      <c r="B13" s="20"/>
      <c r="C13" s="21"/>
      <c r="D13" s="28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29</v>
      </c>
      <c r="AO13" s="21"/>
      <c r="AP13" s="21"/>
      <c r="AQ13" s="21"/>
      <c r="AR13" s="19"/>
      <c r="BE13" s="235"/>
      <c r="BS13" s="16" t="s">
        <v>6</v>
      </c>
    </row>
    <row r="14" spans="1:74" ht="12.75">
      <c r="B14" s="20"/>
      <c r="C14" s="21"/>
      <c r="D14" s="21"/>
      <c r="E14" s="240" t="s">
        <v>29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8" t="s">
        <v>27</v>
      </c>
      <c r="AL14" s="21"/>
      <c r="AM14" s="21"/>
      <c r="AN14" s="30" t="s">
        <v>29</v>
      </c>
      <c r="AO14" s="21"/>
      <c r="AP14" s="21"/>
      <c r="AQ14" s="21"/>
      <c r="AR14" s="19"/>
      <c r="BE14" s="235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35"/>
      <c r="BS15" s="16" t="s">
        <v>4</v>
      </c>
    </row>
    <row r="16" spans="1:74" s="1" customFormat="1" ht="12" customHeight="1">
      <c r="B16" s="20"/>
      <c r="C16" s="21"/>
      <c r="D16" s="28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35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235"/>
      <c r="BS17" s="16" t="s">
        <v>31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35"/>
      <c r="BS18" s="16" t="s">
        <v>6</v>
      </c>
    </row>
    <row r="19" spans="1:71" s="1" customFormat="1" ht="12" customHeight="1">
      <c r="B19" s="20"/>
      <c r="C19" s="21"/>
      <c r="D19" s="28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35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235"/>
      <c r="BS20" s="16" t="s">
        <v>31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35"/>
    </row>
    <row r="22" spans="1:71" s="1" customFormat="1" ht="12" customHeight="1">
      <c r="B22" s="20"/>
      <c r="C22" s="21"/>
      <c r="D22" s="28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35"/>
    </row>
    <row r="23" spans="1:71" s="1" customFormat="1" ht="16.5" customHeight="1">
      <c r="B23" s="20"/>
      <c r="C23" s="21"/>
      <c r="D23" s="21"/>
      <c r="E23" s="242" t="s">
        <v>1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1"/>
      <c r="AP23" s="21"/>
      <c r="AQ23" s="21"/>
      <c r="AR23" s="19"/>
      <c r="BE23" s="235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35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35"/>
    </row>
    <row r="26" spans="1:71" s="2" customFormat="1" ht="25.9" customHeight="1">
      <c r="A26" s="33"/>
      <c r="B26" s="34"/>
      <c r="C26" s="35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3">
        <f>ROUND(AG94,2)</f>
        <v>0</v>
      </c>
      <c r="AL26" s="244"/>
      <c r="AM26" s="244"/>
      <c r="AN26" s="244"/>
      <c r="AO26" s="244"/>
      <c r="AP26" s="35"/>
      <c r="AQ26" s="35"/>
      <c r="AR26" s="38"/>
      <c r="BE26" s="235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35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45" t="s">
        <v>35</v>
      </c>
      <c r="M28" s="245"/>
      <c r="N28" s="245"/>
      <c r="O28" s="245"/>
      <c r="P28" s="245"/>
      <c r="Q28" s="35"/>
      <c r="R28" s="35"/>
      <c r="S28" s="35"/>
      <c r="T28" s="35"/>
      <c r="U28" s="35"/>
      <c r="V28" s="35"/>
      <c r="W28" s="245" t="s">
        <v>36</v>
      </c>
      <c r="X28" s="245"/>
      <c r="Y28" s="245"/>
      <c r="Z28" s="245"/>
      <c r="AA28" s="245"/>
      <c r="AB28" s="245"/>
      <c r="AC28" s="245"/>
      <c r="AD28" s="245"/>
      <c r="AE28" s="245"/>
      <c r="AF28" s="35"/>
      <c r="AG28" s="35"/>
      <c r="AH28" s="35"/>
      <c r="AI28" s="35"/>
      <c r="AJ28" s="35"/>
      <c r="AK28" s="245" t="s">
        <v>37</v>
      </c>
      <c r="AL28" s="245"/>
      <c r="AM28" s="245"/>
      <c r="AN28" s="245"/>
      <c r="AO28" s="245"/>
      <c r="AP28" s="35"/>
      <c r="AQ28" s="35"/>
      <c r="AR28" s="38"/>
      <c r="BE28" s="235"/>
    </row>
    <row r="29" spans="1:71" s="3" customFormat="1" ht="14.45" customHeight="1">
      <c r="B29" s="39"/>
      <c r="C29" s="40"/>
      <c r="D29" s="28" t="s">
        <v>38</v>
      </c>
      <c r="E29" s="40"/>
      <c r="F29" s="28" t="s">
        <v>39</v>
      </c>
      <c r="G29" s="40"/>
      <c r="H29" s="40"/>
      <c r="I29" s="40"/>
      <c r="J29" s="40"/>
      <c r="K29" s="40"/>
      <c r="L29" s="248">
        <v>0.21</v>
      </c>
      <c r="M29" s="247"/>
      <c r="N29" s="247"/>
      <c r="O29" s="247"/>
      <c r="P29" s="247"/>
      <c r="Q29" s="40"/>
      <c r="R29" s="40"/>
      <c r="S29" s="40"/>
      <c r="T29" s="40"/>
      <c r="U29" s="40"/>
      <c r="V29" s="40"/>
      <c r="W29" s="246">
        <f>ROUND(AZ94, 2)</f>
        <v>0</v>
      </c>
      <c r="X29" s="247"/>
      <c r="Y29" s="247"/>
      <c r="Z29" s="247"/>
      <c r="AA29" s="247"/>
      <c r="AB29" s="247"/>
      <c r="AC29" s="247"/>
      <c r="AD29" s="247"/>
      <c r="AE29" s="247"/>
      <c r="AF29" s="40"/>
      <c r="AG29" s="40"/>
      <c r="AH29" s="40"/>
      <c r="AI29" s="40"/>
      <c r="AJ29" s="40"/>
      <c r="AK29" s="246">
        <f>ROUND(AV94, 2)</f>
        <v>0</v>
      </c>
      <c r="AL29" s="247"/>
      <c r="AM29" s="247"/>
      <c r="AN29" s="247"/>
      <c r="AO29" s="247"/>
      <c r="AP29" s="40"/>
      <c r="AQ29" s="40"/>
      <c r="AR29" s="41"/>
      <c r="BE29" s="236"/>
    </row>
    <row r="30" spans="1:71" s="3" customFormat="1" ht="14.45" customHeight="1">
      <c r="B30" s="39"/>
      <c r="C30" s="40"/>
      <c r="D30" s="40"/>
      <c r="E30" s="40"/>
      <c r="F30" s="28" t="s">
        <v>40</v>
      </c>
      <c r="G30" s="40"/>
      <c r="H30" s="40"/>
      <c r="I30" s="40"/>
      <c r="J30" s="40"/>
      <c r="K30" s="40"/>
      <c r="L30" s="248">
        <v>0.15</v>
      </c>
      <c r="M30" s="247"/>
      <c r="N30" s="247"/>
      <c r="O30" s="247"/>
      <c r="P30" s="247"/>
      <c r="Q30" s="40"/>
      <c r="R30" s="40"/>
      <c r="S30" s="40"/>
      <c r="T30" s="40"/>
      <c r="U30" s="40"/>
      <c r="V30" s="40"/>
      <c r="W30" s="246">
        <f>ROUND(BA94, 2)</f>
        <v>0</v>
      </c>
      <c r="X30" s="247"/>
      <c r="Y30" s="247"/>
      <c r="Z30" s="247"/>
      <c r="AA30" s="247"/>
      <c r="AB30" s="247"/>
      <c r="AC30" s="247"/>
      <c r="AD30" s="247"/>
      <c r="AE30" s="247"/>
      <c r="AF30" s="40"/>
      <c r="AG30" s="40"/>
      <c r="AH30" s="40"/>
      <c r="AI30" s="40"/>
      <c r="AJ30" s="40"/>
      <c r="AK30" s="246">
        <f>ROUND(AW94, 2)</f>
        <v>0</v>
      </c>
      <c r="AL30" s="247"/>
      <c r="AM30" s="247"/>
      <c r="AN30" s="247"/>
      <c r="AO30" s="247"/>
      <c r="AP30" s="40"/>
      <c r="AQ30" s="40"/>
      <c r="AR30" s="41"/>
      <c r="BE30" s="236"/>
    </row>
    <row r="31" spans="1:71" s="3" customFormat="1" ht="14.45" hidden="1" customHeight="1">
      <c r="B31" s="39"/>
      <c r="C31" s="40"/>
      <c r="D31" s="40"/>
      <c r="E31" s="40"/>
      <c r="F31" s="28" t="s">
        <v>41</v>
      </c>
      <c r="G31" s="40"/>
      <c r="H31" s="40"/>
      <c r="I31" s="40"/>
      <c r="J31" s="40"/>
      <c r="K31" s="40"/>
      <c r="L31" s="248">
        <v>0.21</v>
      </c>
      <c r="M31" s="247"/>
      <c r="N31" s="247"/>
      <c r="O31" s="247"/>
      <c r="P31" s="247"/>
      <c r="Q31" s="40"/>
      <c r="R31" s="40"/>
      <c r="S31" s="40"/>
      <c r="T31" s="40"/>
      <c r="U31" s="40"/>
      <c r="V31" s="40"/>
      <c r="W31" s="246">
        <f>ROUND(BB94, 2)</f>
        <v>0</v>
      </c>
      <c r="X31" s="247"/>
      <c r="Y31" s="247"/>
      <c r="Z31" s="247"/>
      <c r="AA31" s="247"/>
      <c r="AB31" s="247"/>
      <c r="AC31" s="247"/>
      <c r="AD31" s="247"/>
      <c r="AE31" s="247"/>
      <c r="AF31" s="40"/>
      <c r="AG31" s="40"/>
      <c r="AH31" s="40"/>
      <c r="AI31" s="40"/>
      <c r="AJ31" s="40"/>
      <c r="AK31" s="246">
        <v>0</v>
      </c>
      <c r="AL31" s="247"/>
      <c r="AM31" s="247"/>
      <c r="AN31" s="247"/>
      <c r="AO31" s="247"/>
      <c r="AP31" s="40"/>
      <c r="AQ31" s="40"/>
      <c r="AR31" s="41"/>
      <c r="BE31" s="236"/>
    </row>
    <row r="32" spans="1:71" s="3" customFormat="1" ht="14.45" hidden="1" customHeight="1">
      <c r="B32" s="39"/>
      <c r="C32" s="40"/>
      <c r="D32" s="40"/>
      <c r="E32" s="40"/>
      <c r="F32" s="28" t="s">
        <v>42</v>
      </c>
      <c r="G32" s="40"/>
      <c r="H32" s="40"/>
      <c r="I32" s="40"/>
      <c r="J32" s="40"/>
      <c r="K32" s="40"/>
      <c r="L32" s="248">
        <v>0.15</v>
      </c>
      <c r="M32" s="247"/>
      <c r="N32" s="247"/>
      <c r="O32" s="247"/>
      <c r="P32" s="247"/>
      <c r="Q32" s="40"/>
      <c r="R32" s="40"/>
      <c r="S32" s="40"/>
      <c r="T32" s="40"/>
      <c r="U32" s="40"/>
      <c r="V32" s="40"/>
      <c r="W32" s="246">
        <f>ROUND(BC94, 2)</f>
        <v>0</v>
      </c>
      <c r="X32" s="247"/>
      <c r="Y32" s="247"/>
      <c r="Z32" s="247"/>
      <c r="AA32" s="247"/>
      <c r="AB32" s="247"/>
      <c r="AC32" s="247"/>
      <c r="AD32" s="247"/>
      <c r="AE32" s="247"/>
      <c r="AF32" s="40"/>
      <c r="AG32" s="40"/>
      <c r="AH32" s="40"/>
      <c r="AI32" s="40"/>
      <c r="AJ32" s="40"/>
      <c r="AK32" s="246">
        <v>0</v>
      </c>
      <c r="AL32" s="247"/>
      <c r="AM32" s="247"/>
      <c r="AN32" s="247"/>
      <c r="AO32" s="247"/>
      <c r="AP32" s="40"/>
      <c r="AQ32" s="40"/>
      <c r="AR32" s="41"/>
      <c r="BE32" s="236"/>
    </row>
    <row r="33" spans="1:57" s="3" customFormat="1" ht="14.45" hidden="1" customHeight="1">
      <c r="B33" s="39"/>
      <c r="C33" s="40"/>
      <c r="D33" s="40"/>
      <c r="E33" s="40"/>
      <c r="F33" s="28" t="s">
        <v>43</v>
      </c>
      <c r="G33" s="40"/>
      <c r="H33" s="40"/>
      <c r="I33" s="40"/>
      <c r="J33" s="40"/>
      <c r="K33" s="40"/>
      <c r="L33" s="248">
        <v>0</v>
      </c>
      <c r="M33" s="247"/>
      <c r="N33" s="247"/>
      <c r="O33" s="247"/>
      <c r="P33" s="247"/>
      <c r="Q33" s="40"/>
      <c r="R33" s="40"/>
      <c r="S33" s="40"/>
      <c r="T33" s="40"/>
      <c r="U33" s="40"/>
      <c r="V33" s="40"/>
      <c r="W33" s="246">
        <f>ROUND(BD94, 2)</f>
        <v>0</v>
      </c>
      <c r="X33" s="247"/>
      <c r="Y33" s="247"/>
      <c r="Z33" s="247"/>
      <c r="AA33" s="247"/>
      <c r="AB33" s="247"/>
      <c r="AC33" s="247"/>
      <c r="AD33" s="247"/>
      <c r="AE33" s="247"/>
      <c r="AF33" s="40"/>
      <c r="AG33" s="40"/>
      <c r="AH33" s="40"/>
      <c r="AI33" s="40"/>
      <c r="AJ33" s="40"/>
      <c r="AK33" s="246">
        <v>0</v>
      </c>
      <c r="AL33" s="247"/>
      <c r="AM33" s="247"/>
      <c r="AN33" s="247"/>
      <c r="AO33" s="247"/>
      <c r="AP33" s="40"/>
      <c r="AQ33" s="40"/>
      <c r="AR33" s="41"/>
      <c r="BE33" s="236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35"/>
    </row>
    <row r="35" spans="1:57" s="2" customFormat="1" ht="25.9" customHeight="1">
      <c r="A35" s="33"/>
      <c r="B35" s="34"/>
      <c r="C35" s="42"/>
      <c r="D35" s="43" t="s">
        <v>44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45</v>
      </c>
      <c r="U35" s="44"/>
      <c r="V35" s="44"/>
      <c r="W35" s="44"/>
      <c r="X35" s="249" t="s">
        <v>46</v>
      </c>
      <c r="Y35" s="250"/>
      <c r="Z35" s="250"/>
      <c r="AA35" s="250"/>
      <c r="AB35" s="250"/>
      <c r="AC35" s="44"/>
      <c r="AD35" s="44"/>
      <c r="AE35" s="44"/>
      <c r="AF35" s="44"/>
      <c r="AG35" s="44"/>
      <c r="AH35" s="44"/>
      <c r="AI35" s="44"/>
      <c r="AJ35" s="44"/>
      <c r="AK35" s="251">
        <f>SUM(AK26:AK33)</f>
        <v>0</v>
      </c>
      <c r="AL35" s="250"/>
      <c r="AM35" s="250"/>
      <c r="AN35" s="250"/>
      <c r="AO35" s="252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47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48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49</v>
      </c>
      <c r="AI60" s="37"/>
      <c r="AJ60" s="37"/>
      <c r="AK60" s="37"/>
      <c r="AL60" s="37"/>
      <c r="AM60" s="51" t="s">
        <v>50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51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52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49</v>
      </c>
      <c r="AI75" s="37"/>
      <c r="AJ75" s="37"/>
      <c r="AK75" s="37"/>
      <c r="AL75" s="37"/>
      <c r="AM75" s="51" t="s">
        <v>50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2" t="s">
        <v>53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INP21_01/2021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53" t="str">
        <f>K6</f>
        <v>Oprava žákovských a učitelských školních sprch v 1. patře budovy D</v>
      </c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55" t="str">
        <f>IF(AN8= "","",AN8)</f>
        <v>11. 1. 2021</v>
      </c>
      <c r="AN87" s="255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2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11. ZŠ Jiřího z Poděbrad, Jiřího z Poděbrad 3109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30</v>
      </c>
      <c r="AJ89" s="35"/>
      <c r="AK89" s="35"/>
      <c r="AL89" s="35"/>
      <c r="AM89" s="256" t="str">
        <f>IF(E17="","",E17)</f>
        <v xml:space="preserve"> </v>
      </c>
      <c r="AN89" s="257"/>
      <c r="AO89" s="257"/>
      <c r="AP89" s="257"/>
      <c r="AQ89" s="35"/>
      <c r="AR89" s="38"/>
      <c r="AS89" s="258" t="s">
        <v>54</v>
      </c>
      <c r="AT89" s="259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8" t="s">
        <v>28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32</v>
      </c>
      <c r="AJ90" s="35"/>
      <c r="AK90" s="35"/>
      <c r="AL90" s="35"/>
      <c r="AM90" s="256" t="str">
        <f>IF(E20="","",E20)</f>
        <v xml:space="preserve"> </v>
      </c>
      <c r="AN90" s="257"/>
      <c r="AO90" s="257"/>
      <c r="AP90" s="257"/>
      <c r="AQ90" s="35"/>
      <c r="AR90" s="38"/>
      <c r="AS90" s="260"/>
      <c r="AT90" s="261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2"/>
      <c r="AT91" s="263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64" t="s">
        <v>55</v>
      </c>
      <c r="D92" s="265"/>
      <c r="E92" s="265"/>
      <c r="F92" s="265"/>
      <c r="G92" s="265"/>
      <c r="H92" s="72"/>
      <c r="I92" s="266" t="s">
        <v>56</v>
      </c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7" t="s">
        <v>57</v>
      </c>
      <c r="AH92" s="265"/>
      <c r="AI92" s="265"/>
      <c r="AJ92" s="265"/>
      <c r="AK92" s="265"/>
      <c r="AL92" s="265"/>
      <c r="AM92" s="265"/>
      <c r="AN92" s="266" t="s">
        <v>58</v>
      </c>
      <c r="AO92" s="265"/>
      <c r="AP92" s="268"/>
      <c r="AQ92" s="73" t="s">
        <v>59</v>
      </c>
      <c r="AR92" s="38"/>
      <c r="AS92" s="74" t="s">
        <v>60</v>
      </c>
      <c r="AT92" s="75" t="s">
        <v>61</v>
      </c>
      <c r="AU92" s="75" t="s">
        <v>62</v>
      </c>
      <c r="AV92" s="75" t="s">
        <v>63</v>
      </c>
      <c r="AW92" s="75" t="s">
        <v>64</v>
      </c>
      <c r="AX92" s="75" t="s">
        <v>65</v>
      </c>
      <c r="AY92" s="75" t="s">
        <v>66</v>
      </c>
      <c r="AZ92" s="75" t="s">
        <v>67</v>
      </c>
      <c r="BA92" s="75" t="s">
        <v>68</v>
      </c>
      <c r="BB92" s="75" t="s">
        <v>69</v>
      </c>
      <c r="BC92" s="75" t="s">
        <v>70</v>
      </c>
      <c r="BD92" s="76" t="s">
        <v>71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72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72">
        <f>ROUND(AG95,2)</f>
        <v>0</v>
      </c>
      <c r="AH94" s="272"/>
      <c r="AI94" s="272"/>
      <c r="AJ94" s="272"/>
      <c r="AK94" s="272"/>
      <c r="AL94" s="272"/>
      <c r="AM94" s="272"/>
      <c r="AN94" s="273">
        <f>SUM(AG94,AT94)</f>
        <v>0</v>
      </c>
      <c r="AO94" s="273"/>
      <c r="AP94" s="273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73</v>
      </c>
      <c r="BT94" s="90" t="s">
        <v>74</v>
      </c>
      <c r="BU94" s="91" t="s">
        <v>75</v>
      </c>
      <c r="BV94" s="90" t="s">
        <v>76</v>
      </c>
      <c r="BW94" s="90" t="s">
        <v>5</v>
      </c>
      <c r="BX94" s="90" t="s">
        <v>77</v>
      </c>
      <c r="CL94" s="90" t="s">
        <v>1</v>
      </c>
    </row>
    <row r="95" spans="1:91" s="7" customFormat="1" ht="16.5" customHeight="1">
      <c r="A95" s="92" t="s">
        <v>78</v>
      </c>
      <c r="B95" s="93"/>
      <c r="C95" s="94"/>
      <c r="D95" s="271" t="s">
        <v>79</v>
      </c>
      <c r="E95" s="271"/>
      <c r="F95" s="271"/>
      <c r="G95" s="271"/>
      <c r="H95" s="271"/>
      <c r="I95" s="95"/>
      <c r="J95" s="271" t="s">
        <v>80</v>
      </c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69">
        <f>'O1 - Učitelské sprchy'!J30</f>
        <v>0</v>
      </c>
      <c r="AH95" s="270"/>
      <c r="AI95" s="270"/>
      <c r="AJ95" s="270"/>
      <c r="AK95" s="270"/>
      <c r="AL95" s="270"/>
      <c r="AM95" s="270"/>
      <c r="AN95" s="269">
        <f>SUM(AG95,AT95)</f>
        <v>0</v>
      </c>
      <c r="AO95" s="270"/>
      <c r="AP95" s="270"/>
      <c r="AQ95" s="96" t="s">
        <v>81</v>
      </c>
      <c r="AR95" s="97"/>
      <c r="AS95" s="98">
        <v>0</v>
      </c>
      <c r="AT95" s="99">
        <f>ROUND(SUM(AV95:AW95),2)</f>
        <v>0</v>
      </c>
      <c r="AU95" s="100">
        <f>'O1 - Učitelské sprchy'!P130</f>
        <v>0</v>
      </c>
      <c r="AV95" s="99">
        <f>'O1 - Učitelské sprchy'!J33</f>
        <v>0</v>
      </c>
      <c r="AW95" s="99">
        <f>'O1 - Učitelské sprchy'!J34</f>
        <v>0</v>
      </c>
      <c r="AX95" s="99">
        <f>'O1 - Učitelské sprchy'!J35</f>
        <v>0</v>
      </c>
      <c r="AY95" s="99">
        <f>'O1 - Učitelské sprchy'!J36</f>
        <v>0</v>
      </c>
      <c r="AZ95" s="99">
        <f>'O1 - Učitelské sprchy'!F33</f>
        <v>0</v>
      </c>
      <c r="BA95" s="99">
        <f>'O1 - Učitelské sprchy'!F34</f>
        <v>0</v>
      </c>
      <c r="BB95" s="99">
        <f>'O1 - Učitelské sprchy'!F35</f>
        <v>0</v>
      </c>
      <c r="BC95" s="99">
        <f>'O1 - Učitelské sprchy'!F36</f>
        <v>0</v>
      </c>
      <c r="BD95" s="101">
        <f>'O1 - Učitelské sprchy'!F37</f>
        <v>0</v>
      </c>
      <c r="BT95" s="102" t="s">
        <v>82</v>
      </c>
      <c r="BV95" s="102" t="s">
        <v>76</v>
      </c>
      <c r="BW95" s="102" t="s">
        <v>83</v>
      </c>
      <c r="BX95" s="102" t="s">
        <v>5</v>
      </c>
      <c r="CL95" s="102" t="s">
        <v>1</v>
      </c>
      <c r="CM95" s="102" t="s">
        <v>84</v>
      </c>
    </row>
    <row r="96" spans="1:91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mkxLy/skoFxTvsa5cStY11wui4eBRlUHdSkYXadDzD6j9Fz0JYe34B79LHZ0NHYzSTwjFjqDxK/4LQIqnnLlkw==" saltValue="2xljIWLMNMKyO/I+9lRxlhDiu/5OtT0waK1iyfwlRnOwqHDVi8Z9aGdNDz3BtTNNoDuhiEbVFP+WI0/1WRyFb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O1 - Učitelské sprch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3"/>
  <sheetViews>
    <sheetView showGridLines="0" tabSelected="1" topLeftCell="A111" workbookViewId="0">
      <selection activeCell="F256" sqref="F25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3.83203125" style="1" customWidth="1"/>
    <col min="6" max="6" width="72.5" style="1" customWidth="1"/>
    <col min="7" max="7" width="8.164062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6" t="s">
        <v>83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9"/>
      <c r="AT3" s="16" t="s">
        <v>84</v>
      </c>
    </row>
    <row r="4" spans="1:46" s="1" customFormat="1" ht="24.95" customHeight="1">
      <c r="B4" s="19"/>
      <c r="D4" s="105" t="s">
        <v>85</v>
      </c>
      <c r="L4" s="19"/>
      <c r="M4" s="106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7" t="s">
        <v>16</v>
      </c>
      <c r="L6" s="19"/>
    </row>
    <row r="7" spans="1:46" s="1" customFormat="1" ht="26.25" customHeight="1">
      <c r="B7" s="19"/>
      <c r="E7" s="275" t="str">
        <f>'Rekapitulace zakázky'!K6</f>
        <v>Oprava žákovských a učitelských školních sprch v 1. patře budovy D</v>
      </c>
      <c r="F7" s="276"/>
      <c r="G7" s="276"/>
      <c r="H7" s="276"/>
      <c r="L7" s="19"/>
    </row>
    <row r="8" spans="1:46" s="2" customFormat="1" ht="12" customHeight="1">
      <c r="A8" s="33"/>
      <c r="B8" s="38"/>
      <c r="C8" s="33"/>
      <c r="D8" s="107" t="s">
        <v>86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77" t="s">
        <v>87</v>
      </c>
      <c r="F9" s="278"/>
      <c r="G9" s="278"/>
      <c r="H9" s="278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7" t="s">
        <v>18</v>
      </c>
      <c r="E11" s="33"/>
      <c r="F11" s="108" t="s">
        <v>1</v>
      </c>
      <c r="G11" s="33"/>
      <c r="H11" s="33"/>
      <c r="I11" s="107" t="s">
        <v>19</v>
      </c>
      <c r="J11" s="108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7" t="s">
        <v>20</v>
      </c>
      <c r="E12" s="33"/>
      <c r="F12" s="108" t="s">
        <v>21</v>
      </c>
      <c r="G12" s="33"/>
      <c r="H12" s="33"/>
      <c r="I12" s="107" t="s">
        <v>22</v>
      </c>
      <c r="J12" s="109" t="str">
        <f>'Rekapitulace zakázky'!AN8</f>
        <v>11. 1. 2021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7" t="s">
        <v>24</v>
      </c>
      <c r="E14" s="33"/>
      <c r="F14" s="33"/>
      <c r="G14" s="33"/>
      <c r="H14" s="33"/>
      <c r="I14" s="107" t="s">
        <v>25</v>
      </c>
      <c r="J14" s="108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8" t="s">
        <v>26</v>
      </c>
      <c r="F15" s="33"/>
      <c r="G15" s="33"/>
      <c r="H15" s="33"/>
      <c r="I15" s="107" t="s">
        <v>27</v>
      </c>
      <c r="J15" s="108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7" t="s">
        <v>28</v>
      </c>
      <c r="E17" s="33"/>
      <c r="F17" s="33"/>
      <c r="G17" s="33"/>
      <c r="H17" s="33"/>
      <c r="I17" s="107" t="s">
        <v>25</v>
      </c>
      <c r="J17" s="29" t="str">
        <f>'Rekapitulace zakázky'!AN13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79" t="str">
        <f>'Rekapitulace zakázky'!E14</f>
        <v>Vyplň údaj</v>
      </c>
      <c r="F18" s="280"/>
      <c r="G18" s="280"/>
      <c r="H18" s="280"/>
      <c r="I18" s="107" t="s">
        <v>27</v>
      </c>
      <c r="J18" s="29" t="str">
        <f>'Rekapitulace zakázky'!AN14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7" t="s">
        <v>30</v>
      </c>
      <c r="E20" s="33"/>
      <c r="F20" s="33"/>
      <c r="G20" s="33"/>
      <c r="H20" s="33"/>
      <c r="I20" s="107" t="s">
        <v>25</v>
      </c>
      <c r="J20" s="108" t="str">
        <f>IF('Rekapitulace zakázky'!AN16="","",'Rekapitulace zakázky'!AN16)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8" t="str">
        <f>IF('Rekapitulace zakázky'!E17="","",'Rekapitulace zakázky'!E17)</f>
        <v xml:space="preserve"> </v>
      </c>
      <c r="F21" s="33"/>
      <c r="G21" s="33"/>
      <c r="H21" s="33"/>
      <c r="I21" s="107" t="s">
        <v>27</v>
      </c>
      <c r="J21" s="108" t="str">
        <f>IF('Rekapitulace zakázky'!AN17="","",'Rekapitulace zakázky'!AN17)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7" t="s">
        <v>32</v>
      </c>
      <c r="E23" s="33"/>
      <c r="F23" s="33"/>
      <c r="G23" s="33"/>
      <c r="H23" s="33"/>
      <c r="I23" s="107" t="s">
        <v>25</v>
      </c>
      <c r="J23" s="108" t="str">
        <f>IF('Rekapitulace zakázky'!AN19="","",'Rekapitulace zakázky'!AN19)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8" t="str">
        <f>IF('Rekapitulace zakázky'!E20="","",'Rekapitulace zakázky'!E20)</f>
        <v xml:space="preserve"> </v>
      </c>
      <c r="F24" s="33"/>
      <c r="G24" s="33"/>
      <c r="H24" s="33"/>
      <c r="I24" s="107" t="s">
        <v>27</v>
      </c>
      <c r="J24" s="108" t="str">
        <f>IF('Rekapitulace zakázky'!AN20="","",'Rekapitulace zakázky'!AN20)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7" t="s">
        <v>33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0"/>
      <c r="B27" s="111"/>
      <c r="C27" s="110"/>
      <c r="D27" s="110"/>
      <c r="E27" s="281" t="s">
        <v>1</v>
      </c>
      <c r="F27" s="281"/>
      <c r="G27" s="281"/>
      <c r="H27" s="281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3"/>
      <c r="E29" s="113"/>
      <c r="F29" s="113"/>
      <c r="G29" s="113"/>
      <c r="H29" s="113"/>
      <c r="I29" s="113"/>
      <c r="J29" s="113"/>
      <c r="K29" s="113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4" t="s">
        <v>34</v>
      </c>
      <c r="E30" s="33"/>
      <c r="F30" s="33"/>
      <c r="G30" s="33"/>
      <c r="H30" s="33"/>
      <c r="I30" s="33"/>
      <c r="J30" s="115">
        <f>ROUND(J130,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3"/>
      <c r="E31" s="113"/>
      <c r="F31" s="113"/>
      <c r="G31" s="113"/>
      <c r="H31" s="113"/>
      <c r="I31" s="113"/>
      <c r="J31" s="113"/>
      <c r="K31" s="11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6" t="s">
        <v>36</v>
      </c>
      <c r="G32" s="33"/>
      <c r="H32" s="33"/>
      <c r="I32" s="116" t="s">
        <v>35</v>
      </c>
      <c r="J32" s="116" t="s">
        <v>37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7" t="s">
        <v>38</v>
      </c>
      <c r="E33" s="107" t="s">
        <v>39</v>
      </c>
      <c r="F33" s="118">
        <f>ROUND((SUM(BE130:BE262)),  2)</f>
        <v>0</v>
      </c>
      <c r="G33" s="33"/>
      <c r="H33" s="33"/>
      <c r="I33" s="119">
        <v>0.21</v>
      </c>
      <c r="J33" s="118">
        <f>ROUND(((SUM(BE130:BE262))*I33),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7" t="s">
        <v>40</v>
      </c>
      <c r="F34" s="118">
        <f>ROUND((SUM(BF130:BF262)),  2)</f>
        <v>0</v>
      </c>
      <c r="G34" s="33"/>
      <c r="H34" s="33"/>
      <c r="I34" s="119">
        <v>0.15</v>
      </c>
      <c r="J34" s="118">
        <f>ROUND(((SUM(BF130:BF262))*I34),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7" t="s">
        <v>41</v>
      </c>
      <c r="F35" s="118">
        <f>ROUND((SUM(BG130:BG262)),  2)</f>
        <v>0</v>
      </c>
      <c r="G35" s="33"/>
      <c r="H35" s="33"/>
      <c r="I35" s="119">
        <v>0.21</v>
      </c>
      <c r="J35" s="118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7" t="s">
        <v>42</v>
      </c>
      <c r="F36" s="118">
        <f>ROUND((SUM(BH130:BH262)),  2)</f>
        <v>0</v>
      </c>
      <c r="G36" s="33"/>
      <c r="H36" s="33"/>
      <c r="I36" s="119">
        <v>0.15</v>
      </c>
      <c r="J36" s="118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7" t="s">
        <v>43</v>
      </c>
      <c r="F37" s="118">
        <f>ROUND((SUM(BI130:BI262)),  2)</f>
        <v>0</v>
      </c>
      <c r="G37" s="33"/>
      <c r="H37" s="33"/>
      <c r="I37" s="119">
        <v>0</v>
      </c>
      <c r="J37" s="118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0"/>
      <c r="D39" s="121" t="s">
        <v>44</v>
      </c>
      <c r="E39" s="122"/>
      <c r="F39" s="122"/>
      <c r="G39" s="123" t="s">
        <v>45</v>
      </c>
      <c r="H39" s="124" t="s">
        <v>46</v>
      </c>
      <c r="I39" s="122"/>
      <c r="J39" s="125">
        <f>SUM(J30:J37)</f>
        <v>0</v>
      </c>
      <c r="K39" s="126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27" t="s">
        <v>47</v>
      </c>
      <c r="E50" s="128"/>
      <c r="F50" s="128"/>
      <c r="G50" s="127" t="s">
        <v>48</v>
      </c>
      <c r="H50" s="128"/>
      <c r="I50" s="128"/>
      <c r="J50" s="128"/>
      <c r="K50" s="128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29" t="s">
        <v>49</v>
      </c>
      <c r="E61" s="130"/>
      <c r="F61" s="131" t="s">
        <v>50</v>
      </c>
      <c r="G61" s="129" t="s">
        <v>49</v>
      </c>
      <c r="H61" s="130"/>
      <c r="I61" s="130"/>
      <c r="J61" s="132" t="s">
        <v>50</v>
      </c>
      <c r="K61" s="130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27" t="s">
        <v>51</v>
      </c>
      <c r="E65" s="133"/>
      <c r="F65" s="133"/>
      <c r="G65" s="127" t="s">
        <v>52</v>
      </c>
      <c r="H65" s="133"/>
      <c r="I65" s="133"/>
      <c r="J65" s="133"/>
      <c r="K65" s="133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29" t="s">
        <v>49</v>
      </c>
      <c r="E76" s="130"/>
      <c r="F76" s="131" t="s">
        <v>50</v>
      </c>
      <c r="G76" s="129" t="s">
        <v>49</v>
      </c>
      <c r="H76" s="130"/>
      <c r="I76" s="130"/>
      <c r="J76" s="132" t="s">
        <v>50</v>
      </c>
      <c r="K76" s="130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88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5"/>
      <c r="D85" s="35"/>
      <c r="E85" s="282" t="str">
        <f>E7</f>
        <v>Oprava žákovských a učitelských školních sprch v 1. patře budovy D</v>
      </c>
      <c r="F85" s="283"/>
      <c r="G85" s="283"/>
      <c r="H85" s="283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86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53" t="str">
        <f>E9</f>
        <v>O1 - Učitelské sprchy</v>
      </c>
      <c r="F87" s="284"/>
      <c r="G87" s="284"/>
      <c r="H87" s="284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11. 1. 2021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24</v>
      </c>
      <c r="D91" s="35"/>
      <c r="E91" s="35"/>
      <c r="F91" s="26" t="str">
        <f>E15</f>
        <v>11. ZŠ Jiřího z Poděbrad, Jiřího z Poděbrad 3109</v>
      </c>
      <c r="G91" s="35"/>
      <c r="H91" s="35"/>
      <c r="I91" s="28" t="s">
        <v>30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5"/>
      <c r="E92" s="35"/>
      <c r="F92" s="26" t="str">
        <f>IF(E18="","",E18)</f>
        <v>Vyplň údaj</v>
      </c>
      <c r="G92" s="35"/>
      <c r="H92" s="35"/>
      <c r="I92" s="28" t="s">
        <v>32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8" t="s">
        <v>89</v>
      </c>
      <c r="D94" s="139"/>
      <c r="E94" s="139"/>
      <c r="F94" s="139"/>
      <c r="G94" s="139"/>
      <c r="H94" s="139"/>
      <c r="I94" s="139"/>
      <c r="J94" s="140" t="s">
        <v>90</v>
      </c>
      <c r="K94" s="139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1" t="s">
        <v>91</v>
      </c>
      <c r="D96" s="35"/>
      <c r="E96" s="35"/>
      <c r="F96" s="35"/>
      <c r="G96" s="35"/>
      <c r="H96" s="35"/>
      <c r="I96" s="35"/>
      <c r="J96" s="83">
        <f>J130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92</v>
      </c>
    </row>
    <row r="97" spans="1:31" s="9" customFormat="1" ht="24.95" customHeight="1">
      <c r="B97" s="142"/>
      <c r="C97" s="143"/>
      <c r="D97" s="144" t="s">
        <v>93</v>
      </c>
      <c r="E97" s="145"/>
      <c r="F97" s="145"/>
      <c r="G97" s="145"/>
      <c r="H97" s="145"/>
      <c r="I97" s="145"/>
      <c r="J97" s="146">
        <f>J131</f>
        <v>0</v>
      </c>
      <c r="K97" s="143"/>
      <c r="L97" s="147"/>
    </row>
    <row r="98" spans="1:31" s="10" customFormat="1" ht="19.899999999999999" customHeight="1">
      <c r="B98" s="148"/>
      <c r="C98" s="149"/>
      <c r="D98" s="150" t="s">
        <v>94</v>
      </c>
      <c r="E98" s="151"/>
      <c r="F98" s="151"/>
      <c r="G98" s="151"/>
      <c r="H98" s="151"/>
      <c r="I98" s="151"/>
      <c r="J98" s="152">
        <f>J132</f>
        <v>0</v>
      </c>
      <c r="K98" s="149"/>
      <c r="L98" s="153"/>
    </row>
    <row r="99" spans="1:31" s="10" customFormat="1" ht="19.899999999999999" customHeight="1">
      <c r="B99" s="148"/>
      <c r="C99" s="149"/>
      <c r="D99" s="150" t="s">
        <v>95</v>
      </c>
      <c r="E99" s="151"/>
      <c r="F99" s="151"/>
      <c r="G99" s="151"/>
      <c r="H99" s="151"/>
      <c r="I99" s="151"/>
      <c r="J99" s="152">
        <f>J146</f>
        <v>0</v>
      </c>
      <c r="K99" s="149"/>
      <c r="L99" s="153"/>
    </row>
    <row r="100" spans="1:31" s="10" customFormat="1" ht="19.899999999999999" customHeight="1">
      <c r="B100" s="148"/>
      <c r="C100" s="149"/>
      <c r="D100" s="150" t="s">
        <v>96</v>
      </c>
      <c r="E100" s="151"/>
      <c r="F100" s="151"/>
      <c r="G100" s="151"/>
      <c r="H100" s="151"/>
      <c r="I100" s="151"/>
      <c r="J100" s="152">
        <f>J155</f>
        <v>0</v>
      </c>
      <c r="K100" s="149"/>
      <c r="L100" s="153"/>
    </row>
    <row r="101" spans="1:31" s="10" customFormat="1" ht="19.899999999999999" customHeight="1">
      <c r="B101" s="148"/>
      <c r="C101" s="149"/>
      <c r="D101" s="150" t="s">
        <v>97</v>
      </c>
      <c r="E101" s="151"/>
      <c r="F101" s="151"/>
      <c r="G101" s="151"/>
      <c r="H101" s="151"/>
      <c r="I101" s="151"/>
      <c r="J101" s="152">
        <f>J162</f>
        <v>0</v>
      </c>
      <c r="K101" s="149"/>
      <c r="L101" s="153"/>
    </row>
    <row r="102" spans="1:31" s="9" customFormat="1" ht="24.95" customHeight="1">
      <c r="B102" s="142"/>
      <c r="C102" s="143"/>
      <c r="D102" s="144" t="s">
        <v>98</v>
      </c>
      <c r="E102" s="145"/>
      <c r="F102" s="145"/>
      <c r="G102" s="145"/>
      <c r="H102" s="145"/>
      <c r="I102" s="145"/>
      <c r="J102" s="146">
        <f>J164</f>
        <v>0</v>
      </c>
      <c r="K102" s="143"/>
      <c r="L102" s="147"/>
    </row>
    <row r="103" spans="1:31" s="10" customFormat="1" ht="19.899999999999999" customHeight="1">
      <c r="B103" s="148"/>
      <c r="C103" s="149"/>
      <c r="D103" s="150" t="s">
        <v>99</v>
      </c>
      <c r="E103" s="151"/>
      <c r="F103" s="151"/>
      <c r="G103" s="151"/>
      <c r="H103" s="151"/>
      <c r="I103" s="151"/>
      <c r="J103" s="152">
        <f>J165</f>
        <v>0</v>
      </c>
      <c r="K103" s="149"/>
      <c r="L103" s="153"/>
    </row>
    <row r="104" spans="1:31" s="10" customFormat="1" ht="19.899999999999999" customHeight="1">
      <c r="B104" s="148"/>
      <c r="C104" s="149"/>
      <c r="D104" s="150" t="s">
        <v>100</v>
      </c>
      <c r="E104" s="151"/>
      <c r="F104" s="151"/>
      <c r="G104" s="151"/>
      <c r="H104" s="151"/>
      <c r="I104" s="151"/>
      <c r="J104" s="152">
        <f>J174</f>
        <v>0</v>
      </c>
      <c r="K104" s="149"/>
      <c r="L104" s="153"/>
    </row>
    <row r="105" spans="1:31" s="10" customFormat="1" ht="19.899999999999999" customHeight="1">
      <c r="B105" s="148"/>
      <c r="C105" s="149"/>
      <c r="D105" s="150" t="s">
        <v>101</v>
      </c>
      <c r="E105" s="151"/>
      <c r="F105" s="151"/>
      <c r="G105" s="151"/>
      <c r="H105" s="151"/>
      <c r="I105" s="151"/>
      <c r="J105" s="152">
        <f>J181</f>
        <v>0</v>
      </c>
      <c r="K105" s="149"/>
      <c r="L105" s="153"/>
    </row>
    <row r="106" spans="1:31" s="10" customFormat="1" ht="19.899999999999999" customHeight="1">
      <c r="B106" s="148"/>
      <c r="C106" s="149"/>
      <c r="D106" s="150" t="s">
        <v>102</v>
      </c>
      <c r="E106" s="151"/>
      <c r="F106" s="151"/>
      <c r="G106" s="151"/>
      <c r="H106" s="151"/>
      <c r="I106" s="151"/>
      <c r="J106" s="152">
        <f>J195</f>
        <v>0</v>
      </c>
      <c r="K106" s="149"/>
      <c r="L106" s="153"/>
    </row>
    <row r="107" spans="1:31" s="10" customFormat="1" ht="19.899999999999999" customHeight="1">
      <c r="B107" s="148"/>
      <c r="C107" s="149"/>
      <c r="D107" s="150" t="s">
        <v>103</v>
      </c>
      <c r="E107" s="151"/>
      <c r="F107" s="151"/>
      <c r="G107" s="151"/>
      <c r="H107" s="151"/>
      <c r="I107" s="151"/>
      <c r="J107" s="152">
        <f>J225</f>
        <v>0</v>
      </c>
      <c r="K107" s="149"/>
      <c r="L107" s="153"/>
    </row>
    <row r="108" spans="1:31" s="10" customFormat="1" ht="19.899999999999999" customHeight="1">
      <c r="B108" s="148"/>
      <c r="C108" s="149"/>
      <c r="D108" s="150" t="s">
        <v>104</v>
      </c>
      <c r="E108" s="151"/>
      <c r="F108" s="151"/>
      <c r="G108" s="151"/>
      <c r="H108" s="151"/>
      <c r="I108" s="151"/>
      <c r="J108" s="152">
        <f>J253</f>
        <v>0</v>
      </c>
      <c r="K108" s="149"/>
      <c r="L108" s="153"/>
    </row>
    <row r="109" spans="1:31" s="10" customFormat="1" ht="19.899999999999999" customHeight="1">
      <c r="B109" s="148"/>
      <c r="C109" s="149"/>
      <c r="D109" s="150" t="s">
        <v>105</v>
      </c>
      <c r="E109" s="151"/>
      <c r="F109" s="151"/>
      <c r="G109" s="151"/>
      <c r="H109" s="151"/>
      <c r="I109" s="151"/>
      <c r="J109" s="152">
        <f>J257</f>
        <v>0</v>
      </c>
      <c r="K109" s="149"/>
      <c r="L109" s="153"/>
    </row>
    <row r="110" spans="1:31" s="9" customFormat="1" ht="24.95" customHeight="1">
      <c r="B110" s="142"/>
      <c r="C110" s="143"/>
      <c r="D110" s="144" t="s">
        <v>106</v>
      </c>
      <c r="E110" s="145"/>
      <c r="F110" s="145"/>
      <c r="G110" s="145"/>
      <c r="H110" s="145"/>
      <c r="I110" s="145"/>
      <c r="J110" s="146">
        <f>J261</f>
        <v>0</v>
      </c>
      <c r="K110" s="143"/>
      <c r="L110" s="147"/>
    </row>
    <row r="111" spans="1:31" s="2" customFormat="1" ht="21.75" customHeight="1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5" customHeight="1">
      <c r="A116" s="33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5" customHeight="1">
      <c r="A117" s="33"/>
      <c r="B117" s="34"/>
      <c r="C117" s="22" t="s">
        <v>107</v>
      </c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16</v>
      </c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6.25" customHeight="1">
      <c r="A120" s="33"/>
      <c r="B120" s="34"/>
      <c r="C120" s="35"/>
      <c r="D120" s="35"/>
      <c r="E120" s="282" t="str">
        <f>E7</f>
        <v>Oprava žákovských a učitelských školních sprch v 1. patře budovy D</v>
      </c>
      <c r="F120" s="283"/>
      <c r="G120" s="283"/>
      <c r="H120" s="283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86</v>
      </c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5"/>
      <c r="D122" s="35"/>
      <c r="E122" s="253" t="str">
        <f>E9</f>
        <v>O1 - Učitelské sprchy</v>
      </c>
      <c r="F122" s="284"/>
      <c r="G122" s="284"/>
      <c r="H122" s="284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20</v>
      </c>
      <c r="D124" s="35"/>
      <c r="E124" s="35"/>
      <c r="F124" s="26" t="str">
        <f>F12</f>
        <v xml:space="preserve"> </v>
      </c>
      <c r="G124" s="35"/>
      <c r="H124" s="35"/>
      <c r="I124" s="28" t="s">
        <v>22</v>
      </c>
      <c r="J124" s="65" t="str">
        <f>IF(J12="","",J12)</f>
        <v>11. 1. 2021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24</v>
      </c>
      <c r="D126" s="35"/>
      <c r="E126" s="35"/>
      <c r="F126" s="26" t="str">
        <f>E15</f>
        <v>11. ZŠ Jiřího z Poděbrad, Jiřího z Poděbrad 3109</v>
      </c>
      <c r="G126" s="35"/>
      <c r="H126" s="35"/>
      <c r="I126" s="28" t="s">
        <v>30</v>
      </c>
      <c r="J126" s="31" t="str">
        <f>E21</f>
        <v xml:space="preserve"> </v>
      </c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8" t="s">
        <v>28</v>
      </c>
      <c r="D127" s="35"/>
      <c r="E127" s="35"/>
      <c r="F127" s="26" t="str">
        <f>IF(E18="","",E18)</f>
        <v>Vyplň údaj</v>
      </c>
      <c r="G127" s="35"/>
      <c r="H127" s="35"/>
      <c r="I127" s="28" t="s">
        <v>32</v>
      </c>
      <c r="J127" s="31" t="str">
        <f>E24</f>
        <v xml:space="preserve"> </v>
      </c>
      <c r="K127" s="35"/>
      <c r="L127" s="50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50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54"/>
      <c r="B129" s="155"/>
      <c r="C129" s="156" t="s">
        <v>108</v>
      </c>
      <c r="D129" s="157" t="s">
        <v>59</v>
      </c>
      <c r="E129" s="157" t="s">
        <v>55</v>
      </c>
      <c r="F129" s="157" t="s">
        <v>56</v>
      </c>
      <c r="G129" s="157" t="s">
        <v>109</v>
      </c>
      <c r="H129" s="157" t="s">
        <v>110</v>
      </c>
      <c r="I129" s="157" t="s">
        <v>111</v>
      </c>
      <c r="J129" s="158" t="s">
        <v>90</v>
      </c>
      <c r="K129" s="159" t="s">
        <v>112</v>
      </c>
      <c r="L129" s="160"/>
      <c r="M129" s="74" t="s">
        <v>1</v>
      </c>
      <c r="N129" s="75" t="s">
        <v>38</v>
      </c>
      <c r="O129" s="75" t="s">
        <v>113</v>
      </c>
      <c r="P129" s="75" t="s">
        <v>114</v>
      </c>
      <c r="Q129" s="75" t="s">
        <v>115</v>
      </c>
      <c r="R129" s="75" t="s">
        <v>116</v>
      </c>
      <c r="S129" s="75" t="s">
        <v>117</v>
      </c>
      <c r="T129" s="76" t="s">
        <v>118</v>
      </c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</row>
    <row r="130" spans="1:65" s="2" customFormat="1" ht="22.9" customHeight="1">
      <c r="A130" s="33"/>
      <c r="B130" s="34"/>
      <c r="C130" s="81" t="s">
        <v>119</v>
      </c>
      <c r="D130" s="35"/>
      <c r="E130" s="35"/>
      <c r="F130" s="35"/>
      <c r="G130" s="35"/>
      <c r="H130" s="35"/>
      <c r="I130" s="35"/>
      <c r="J130" s="161">
        <f>BK130</f>
        <v>0</v>
      </c>
      <c r="K130" s="35"/>
      <c r="L130" s="38"/>
      <c r="M130" s="77"/>
      <c r="N130" s="162"/>
      <c r="O130" s="78"/>
      <c r="P130" s="163">
        <f>P131+P164+P261</f>
        <v>0</v>
      </c>
      <c r="Q130" s="78"/>
      <c r="R130" s="163">
        <f>R131+R164+R261</f>
        <v>1.2614173</v>
      </c>
      <c r="S130" s="78"/>
      <c r="T130" s="164">
        <f>T131+T164+T261</f>
        <v>1.491025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6" t="s">
        <v>73</v>
      </c>
      <c r="AU130" s="16" t="s">
        <v>92</v>
      </c>
      <c r="BK130" s="165">
        <f>BK131+BK164+BK261</f>
        <v>0</v>
      </c>
    </row>
    <row r="131" spans="1:65" s="12" customFormat="1" ht="25.9" customHeight="1">
      <c r="B131" s="166"/>
      <c r="C131" s="167"/>
      <c r="D131" s="168" t="s">
        <v>73</v>
      </c>
      <c r="E131" s="169" t="s">
        <v>120</v>
      </c>
      <c r="F131" s="169" t="s">
        <v>121</v>
      </c>
      <c r="G131" s="167"/>
      <c r="H131" s="167"/>
      <c r="I131" s="170"/>
      <c r="J131" s="171">
        <f>BK131</f>
        <v>0</v>
      </c>
      <c r="K131" s="167"/>
      <c r="L131" s="172"/>
      <c r="M131" s="173"/>
      <c r="N131" s="174"/>
      <c r="O131" s="174"/>
      <c r="P131" s="175">
        <f>P132+P146+P155+P162</f>
        <v>0</v>
      </c>
      <c r="Q131" s="174"/>
      <c r="R131" s="175">
        <f>R132+R146+R155+R162</f>
        <v>0.81077499999999991</v>
      </c>
      <c r="S131" s="174"/>
      <c r="T131" s="176">
        <f>T132+T146+T155+T162</f>
        <v>0.86950000000000005</v>
      </c>
      <c r="AR131" s="177" t="s">
        <v>82</v>
      </c>
      <c r="AT131" s="178" t="s">
        <v>73</v>
      </c>
      <c r="AU131" s="178" t="s">
        <v>74</v>
      </c>
      <c r="AY131" s="177" t="s">
        <v>122</v>
      </c>
      <c r="BK131" s="179">
        <f>BK132+BK146+BK155+BK162</f>
        <v>0</v>
      </c>
    </row>
    <row r="132" spans="1:65" s="12" customFormat="1" ht="22.9" customHeight="1">
      <c r="B132" s="166"/>
      <c r="C132" s="167"/>
      <c r="D132" s="168" t="s">
        <v>73</v>
      </c>
      <c r="E132" s="180" t="s">
        <v>123</v>
      </c>
      <c r="F132" s="180" t="s">
        <v>124</v>
      </c>
      <c r="G132" s="167"/>
      <c r="H132" s="167"/>
      <c r="I132" s="170"/>
      <c r="J132" s="181">
        <f>BK132</f>
        <v>0</v>
      </c>
      <c r="K132" s="167"/>
      <c r="L132" s="172"/>
      <c r="M132" s="173"/>
      <c r="N132" s="174"/>
      <c r="O132" s="174"/>
      <c r="P132" s="175">
        <f>SUM(P133:P145)</f>
        <v>0</v>
      </c>
      <c r="Q132" s="174"/>
      <c r="R132" s="175">
        <f>SUM(R133:R145)</f>
        <v>0.81037499999999996</v>
      </c>
      <c r="S132" s="174"/>
      <c r="T132" s="176">
        <f>SUM(T133:T145)</f>
        <v>0</v>
      </c>
      <c r="AR132" s="177" t="s">
        <v>82</v>
      </c>
      <c r="AT132" s="178" t="s">
        <v>73</v>
      </c>
      <c r="AU132" s="178" t="s">
        <v>82</v>
      </c>
      <c r="AY132" s="177" t="s">
        <v>122</v>
      </c>
      <c r="BK132" s="179">
        <f>SUM(BK133:BK145)</f>
        <v>0</v>
      </c>
    </row>
    <row r="133" spans="1:65" s="2" customFormat="1" ht="12">
      <c r="A133" s="33"/>
      <c r="B133" s="34"/>
      <c r="C133" s="182" t="s">
        <v>82</v>
      </c>
      <c r="D133" s="182" t="s">
        <v>125</v>
      </c>
      <c r="E133" s="183" t="s">
        <v>126</v>
      </c>
      <c r="F133" s="184" t="s">
        <v>127</v>
      </c>
      <c r="G133" s="185" t="s">
        <v>128</v>
      </c>
      <c r="H133" s="186">
        <v>14.5</v>
      </c>
      <c r="I133" s="187"/>
      <c r="J133" s="188">
        <f>ROUND(I133*H133,2)</f>
        <v>0</v>
      </c>
      <c r="K133" s="189"/>
      <c r="L133" s="38"/>
      <c r="M133" s="190" t="s">
        <v>1</v>
      </c>
      <c r="N133" s="191" t="s">
        <v>39</v>
      </c>
      <c r="O133" s="70"/>
      <c r="P133" s="192">
        <f>O133*H133</f>
        <v>0</v>
      </c>
      <c r="Q133" s="192">
        <v>7.3499999999999998E-3</v>
      </c>
      <c r="R133" s="192">
        <f>Q133*H133</f>
        <v>0.106575</v>
      </c>
      <c r="S133" s="192">
        <v>0</v>
      </c>
      <c r="T133" s="193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4" t="s">
        <v>129</v>
      </c>
      <c r="AT133" s="194" t="s">
        <v>125</v>
      </c>
      <c r="AU133" s="194" t="s">
        <v>84</v>
      </c>
      <c r="AY133" s="16" t="s">
        <v>122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16" t="s">
        <v>82</v>
      </c>
      <c r="BK133" s="195">
        <f>ROUND(I133*H133,2)</f>
        <v>0</v>
      </c>
      <c r="BL133" s="16" t="s">
        <v>129</v>
      </c>
      <c r="BM133" s="194" t="s">
        <v>130</v>
      </c>
    </row>
    <row r="134" spans="1:65" s="13" customFormat="1" ht="11.25">
      <c r="B134" s="196"/>
      <c r="C134" s="197"/>
      <c r="D134" s="198" t="s">
        <v>131</v>
      </c>
      <c r="E134" s="199" t="s">
        <v>1</v>
      </c>
      <c r="F134" s="200" t="s">
        <v>132</v>
      </c>
      <c r="G134" s="197"/>
      <c r="H134" s="199" t="s">
        <v>1</v>
      </c>
      <c r="I134" s="201"/>
      <c r="J134" s="197"/>
      <c r="K134" s="197"/>
      <c r="L134" s="202"/>
      <c r="M134" s="203"/>
      <c r="N134" s="204"/>
      <c r="O134" s="204"/>
      <c r="P134" s="204"/>
      <c r="Q134" s="204"/>
      <c r="R134" s="204"/>
      <c r="S134" s="204"/>
      <c r="T134" s="205"/>
      <c r="AT134" s="206" t="s">
        <v>131</v>
      </c>
      <c r="AU134" s="206" t="s">
        <v>84</v>
      </c>
      <c r="AV134" s="13" t="s">
        <v>82</v>
      </c>
      <c r="AW134" s="13" t="s">
        <v>31</v>
      </c>
      <c r="AX134" s="13" t="s">
        <v>74</v>
      </c>
      <c r="AY134" s="206" t="s">
        <v>122</v>
      </c>
    </row>
    <row r="135" spans="1:65" s="14" customFormat="1" ht="11.25">
      <c r="B135" s="207"/>
      <c r="C135" s="208"/>
      <c r="D135" s="198" t="s">
        <v>131</v>
      </c>
      <c r="E135" s="209" t="s">
        <v>1</v>
      </c>
      <c r="F135" s="210" t="s">
        <v>133</v>
      </c>
      <c r="G135" s="208"/>
      <c r="H135" s="211">
        <v>14.5</v>
      </c>
      <c r="I135" s="212"/>
      <c r="J135" s="208"/>
      <c r="K135" s="208"/>
      <c r="L135" s="213"/>
      <c r="M135" s="214"/>
      <c r="N135" s="215"/>
      <c r="O135" s="215"/>
      <c r="P135" s="215"/>
      <c r="Q135" s="215"/>
      <c r="R135" s="215"/>
      <c r="S135" s="215"/>
      <c r="T135" s="216"/>
      <c r="AT135" s="217" t="s">
        <v>131</v>
      </c>
      <c r="AU135" s="217" t="s">
        <v>84</v>
      </c>
      <c r="AV135" s="14" t="s">
        <v>84</v>
      </c>
      <c r="AW135" s="14" t="s">
        <v>31</v>
      </c>
      <c r="AX135" s="14" t="s">
        <v>82</v>
      </c>
      <c r="AY135" s="217" t="s">
        <v>122</v>
      </c>
    </row>
    <row r="136" spans="1:65" s="2" customFormat="1" ht="24">
      <c r="A136" s="33"/>
      <c r="B136" s="34"/>
      <c r="C136" s="182" t="s">
        <v>84</v>
      </c>
      <c r="D136" s="182" t="s">
        <v>125</v>
      </c>
      <c r="E136" s="183" t="s">
        <v>134</v>
      </c>
      <c r="F136" s="184" t="s">
        <v>135</v>
      </c>
      <c r="G136" s="185" t="s">
        <v>128</v>
      </c>
      <c r="H136" s="186">
        <v>14.5</v>
      </c>
      <c r="I136" s="187"/>
      <c r="J136" s="188">
        <f>ROUND(I136*H136,2)</f>
        <v>0</v>
      </c>
      <c r="K136" s="189"/>
      <c r="L136" s="38"/>
      <c r="M136" s="190" t="s">
        <v>1</v>
      </c>
      <c r="N136" s="191" t="s">
        <v>39</v>
      </c>
      <c r="O136" s="70"/>
      <c r="P136" s="192">
        <f>O136*H136</f>
        <v>0</v>
      </c>
      <c r="Q136" s="192">
        <v>2.1000000000000001E-2</v>
      </c>
      <c r="R136" s="192">
        <f>Q136*H136</f>
        <v>0.30449999999999999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129</v>
      </c>
      <c r="AT136" s="194" t="s">
        <v>125</v>
      </c>
      <c r="AU136" s="194" t="s">
        <v>84</v>
      </c>
      <c r="AY136" s="16" t="s">
        <v>122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6" t="s">
        <v>82</v>
      </c>
      <c r="BK136" s="195">
        <f>ROUND(I136*H136,2)</f>
        <v>0</v>
      </c>
      <c r="BL136" s="16" t="s">
        <v>129</v>
      </c>
      <c r="BM136" s="194" t="s">
        <v>136</v>
      </c>
    </row>
    <row r="137" spans="1:65" s="13" customFormat="1" ht="11.25">
      <c r="B137" s="196"/>
      <c r="C137" s="197"/>
      <c r="D137" s="198" t="s">
        <v>131</v>
      </c>
      <c r="E137" s="199" t="s">
        <v>1</v>
      </c>
      <c r="F137" s="200" t="s">
        <v>132</v>
      </c>
      <c r="G137" s="197"/>
      <c r="H137" s="199" t="s">
        <v>1</v>
      </c>
      <c r="I137" s="201"/>
      <c r="J137" s="197"/>
      <c r="K137" s="197"/>
      <c r="L137" s="202"/>
      <c r="M137" s="203"/>
      <c r="N137" s="204"/>
      <c r="O137" s="204"/>
      <c r="P137" s="204"/>
      <c r="Q137" s="204"/>
      <c r="R137" s="204"/>
      <c r="S137" s="204"/>
      <c r="T137" s="205"/>
      <c r="AT137" s="206" t="s">
        <v>131</v>
      </c>
      <c r="AU137" s="206" t="s">
        <v>84</v>
      </c>
      <c r="AV137" s="13" t="s">
        <v>82</v>
      </c>
      <c r="AW137" s="13" t="s">
        <v>31</v>
      </c>
      <c r="AX137" s="13" t="s">
        <v>74</v>
      </c>
      <c r="AY137" s="206" t="s">
        <v>122</v>
      </c>
    </row>
    <row r="138" spans="1:65" s="14" customFormat="1" ht="11.25">
      <c r="B138" s="207"/>
      <c r="C138" s="208"/>
      <c r="D138" s="198" t="s">
        <v>131</v>
      </c>
      <c r="E138" s="209" t="s">
        <v>1</v>
      </c>
      <c r="F138" s="210" t="s">
        <v>133</v>
      </c>
      <c r="G138" s="208"/>
      <c r="H138" s="211">
        <v>14.5</v>
      </c>
      <c r="I138" s="212"/>
      <c r="J138" s="208"/>
      <c r="K138" s="208"/>
      <c r="L138" s="213"/>
      <c r="M138" s="214"/>
      <c r="N138" s="215"/>
      <c r="O138" s="215"/>
      <c r="P138" s="215"/>
      <c r="Q138" s="215"/>
      <c r="R138" s="215"/>
      <c r="S138" s="215"/>
      <c r="T138" s="216"/>
      <c r="AT138" s="217" t="s">
        <v>131</v>
      </c>
      <c r="AU138" s="217" t="s">
        <v>84</v>
      </c>
      <c r="AV138" s="14" t="s">
        <v>84</v>
      </c>
      <c r="AW138" s="14" t="s">
        <v>31</v>
      </c>
      <c r="AX138" s="14" t="s">
        <v>82</v>
      </c>
      <c r="AY138" s="217" t="s">
        <v>122</v>
      </c>
    </row>
    <row r="139" spans="1:65" s="2" customFormat="1" ht="24">
      <c r="A139" s="33"/>
      <c r="B139" s="34"/>
      <c r="C139" s="182" t="s">
        <v>137</v>
      </c>
      <c r="D139" s="182" t="s">
        <v>125</v>
      </c>
      <c r="E139" s="183" t="s">
        <v>138</v>
      </c>
      <c r="F139" s="184" t="s">
        <v>139</v>
      </c>
      <c r="G139" s="185" t="s">
        <v>128</v>
      </c>
      <c r="H139" s="186">
        <v>14.5</v>
      </c>
      <c r="I139" s="187"/>
      <c r="J139" s="188">
        <f>ROUND(I139*H139,2)</f>
        <v>0</v>
      </c>
      <c r="K139" s="189"/>
      <c r="L139" s="38"/>
      <c r="M139" s="190" t="s">
        <v>1</v>
      </c>
      <c r="N139" s="191" t="s">
        <v>39</v>
      </c>
      <c r="O139" s="70"/>
      <c r="P139" s="192">
        <f>O139*H139</f>
        <v>0</v>
      </c>
      <c r="Q139" s="192">
        <v>1.0500000000000001E-2</v>
      </c>
      <c r="R139" s="192">
        <f>Q139*H139</f>
        <v>0.15225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129</v>
      </c>
      <c r="AT139" s="194" t="s">
        <v>125</v>
      </c>
      <c r="AU139" s="194" t="s">
        <v>84</v>
      </c>
      <c r="AY139" s="16" t="s">
        <v>122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16" t="s">
        <v>82</v>
      </c>
      <c r="BK139" s="195">
        <f>ROUND(I139*H139,2)</f>
        <v>0</v>
      </c>
      <c r="BL139" s="16" t="s">
        <v>129</v>
      </c>
      <c r="BM139" s="194" t="s">
        <v>140</v>
      </c>
    </row>
    <row r="140" spans="1:65" s="2" customFormat="1" ht="12">
      <c r="A140" s="33"/>
      <c r="B140" s="34"/>
      <c r="C140" s="182" t="s">
        <v>129</v>
      </c>
      <c r="D140" s="182" t="s">
        <v>125</v>
      </c>
      <c r="E140" s="183" t="s">
        <v>141</v>
      </c>
      <c r="F140" s="184" t="s">
        <v>142</v>
      </c>
      <c r="G140" s="185" t="s">
        <v>143</v>
      </c>
      <c r="H140" s="186">
        <v>7.2</v>
      </c>
      <c r="I140" s="187"/>
      <c r="J140" s="188">
        <f>ROUND(I140*H140,2)</f>
        <v>0</v>
      </c>
      <c r="K140" s="189"/>
      <c r="L140" s="38"/>
      <c r="M140" s="190" t="s">
        <v>1</v>
      </c>
      <c r="N140" s="191" t="s">
        <v>39</v>
      </c>
      <c r="O140" s="70"/>
      <c r="P140" s="192">
        <f>O140*H140</f>
        <v>0</v>
      </c>
      <c r="Q140" s="192">
        <v>1.5E-3</v>
      </c>
      <c r="R140" s="192">
        <f>Q140*H140</f>
        <v>1.0800000000000001E-2</v>
      </c>
      <c r="S140" s="192">
        <v>0</v>
      </c>
      <c r="T140" s="19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4" t="s">
        <v>129</v>
      </c>
      <c r="AT140" s="194" t="s">
        <v>125</v>
      </c>
      <c r="AU140" s="194" t="s">
        <v>84</v>
      </c>
      <c r="AY140" s="16" t="s">
        <v>122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16" t="s">
        <v>82</v>
      </c>
      <c r="BK140" s="195">
        <f>ROUND(I140*H140,2)</f>
        <v>0</v>
      </c>
      <c r="BL140" s="16" t="s">
        <v>129</v>
      </c>
      <c r="BM140" s="194" t="s">
        <v>144</v>
      </c>
    </row>
    <row r="141" spans="1:65" s="14" customFormat="1" ht="11.25">
      <c r="B141" s="207"/>
      <c r="C141" s="208"/>
      <c r="D141" s="198" t="s">
        <v>131</v>
      </c>
      <c r="E141" s="209" t="s">
        <v>1</v>
      </c>
      <c r="F141" s="210" t="s">
        <v>145</v>
      </c>
      <c r="G141" s="208"/>
      <c r="H141" s="211">
        <v>7.2</v>
      </c>
      <c r="I141" s="212"/>
      <c r="J141" s="208"/>
      <c r="K141" s="208"/>
      <c r="L141" s="213"/>
      <c r="M141" s="214"/>
      <c r="N141" s="215"/>
      <c r="O141" s="215"/>
      <c r="P141" s="215"/>
      <c r="Q141" s="215"/>
      <c r="R141" s="215"/>
      <c r="S141" s="215"/>
      <c r="T141" s="216"/>
      <c r="AT141" s="217" t="s">
        <v>131</v>
      </c>
      <c r="AU141" s="217" t="s">
        <v>84</v>
      </c>
      <c r="AV141" s="14" t="s">
        <v>84</v>
      </c>
      <c r="AW141" s="14" t="s">
        <v>31</v>
      </c>
      <c r="AX141" s="14" t="s">
        <v>82</v>
      </c>
      <c r="AY141" s="217" t="s">
        <v>122</v>
      </c>
    </row>
    <row r="142" spans="1:65" s="2" customFormat="1" ht="24">
      <c r="A142" s="33"/>
      <c r="B142" s="34"/>
      <c r="C142" s="182" t="s">
        <v>146</v>
      </c>
      <c r="D142" s="182" t="s">
        <v>125</v>
      </c>
      <c r="E142" s="183" t="s">
        <v>147</v>
      </c>
      <c r="F142" s="184" t="s">
        <v>148</v>
      </c>
      <c r="G142" s="185" t="s">
        <v>128</v>
      </c>
      <c r="H142" s="186">
        <v>2.25</v>
      </c>
      <c r="I142" s="187"/>
      <c r="J142" s="188">
        <f>ROUND(I142*H142,2)</f>
        <v>0</v>
      </c>
      <c r="K142" s="189"/>
      <c r="L142" s="38"/>
      <c r="M142" s="190" t="s">
        <v>1</v>
      </c>
      <c r="N142" s="191" t="s">
        <v>39</v>
      </c>
      <c r="O142" s="70"/>
      <c r="P142" s="192">
        <f>O142*H142</f>
        <v>0</v>
      </c>
      <c r="Q142" s="192">
        <v>0.105</v>
      </c>
      <c r="R142" s="192">
        <f>Q142*H142</f>
        <v>0.23624999999999999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129</v>
      </c>
      <c r="AT142" s="194" t="s">
        <v>125</v>
      </c>
      <c r="AU142" s="194" t="s">
        <v>84</v>
      </c>
      <c r="AY142" s="16" t="s">
        <v>122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16" t="s">
        <v>82</v>
      </c>
      <c r="BK142" s="195">
        <f>ROUND(I142*H142,2)</f>
        <v>0</v>
      </c>
      <c r="BL142" s="16" t="s">
        <v>129</v>
      </c>
      <c r="BM142" s="194" t="s">
        <v>149</v>
      </c>
    </row>
    <row r="143" spans="1:65" s="13" customFormat="1" ht="11.25">
      <c r="B143" s="196"/>
      <c r="C143" s="197"/>
      <c r="D143" s="198" t="s">
        <v>131</v>
      </c>
      <c r="E143" s="199" t="s">
        <v>1</v>
      </c>
      <c r="F143" s="200" t="s">
        <v>150</v>
      </c>
      <c r="G143" s="197"/>
      <c r="H143" s="199" t="s">
        <v>1</v>
      </c>
      <c r="I143" s="201"/>
      <c r="J143" s="197"/>
      <c r="K143" s="197"/>
      <c r="L143" s="202"/>
      <c r="M143" s="203"/>
      <c r="N143" s="204"/>
      <c r="O143" s="204"/>
      <c r="P143" s="204"/>
      <c r="Q143" s="204"/>
      <c r="R143" s="204"/>
      <c r="S143" s="204"/>
      <c r="T143" s="205"/>
      <c r="AT143" s="206" t="s">
        <v>131</v>
      </c>
      <c r="AU143" s="206" t="s">
        <v>84</v>
      </c>
      <c r="AV143" s="13" t="s">
        <v>82</v>
      </c>
      <c r="AW143" s="13" t="s">
        <v>31</v>
      </c>
      <c r="AX143" s="13" t="s">
        <v>74</v>
      </c>
      <c r="AY143" s="206" t="s">
        <v>122</v>
      </c>
    </row>
    <row r="144" spans="1:65" s="14" customFormat="1" ht="11.25">
      <c r="B144" s="207"/>
      <c r="C144" s="208"/>
      <c r="D144" s="198" t="s">
        <v>131</v>
      </c>
      <c r="E144" s="209" t="s">
        <v>1</v>
      </c>
      <c r="F144" s="210" t="s">
        <v>151</v>
      </c>
      <c r="G144" s="208"/>
      <c r="H144" s="211">
        <v>2.25</v>
      </c>
      <c r="I144" s="212"/>
      <c r="J144" s="208"/>
      <c r="K144" s="208"/>
      <c r="L144" s="213"/>
      <c r="M144" s="214"/>
      <c r="N144" s="215"/>
      <c r="O144" s="215"/>
      <c r="P144" s="215"/>
      <c r="Q144" s="215"/>
      <c r="R144" s="215"/>
      <c r="S144" s="215"/>
      <c r="T144" s="216"/>
      <c r="AT144" s="217" t="s">
        <v>131</v>
      </c>
      <c r="AU144" s="217" t="s">
        <v>84</v>
      </c>
      <c r="AV144" s="14" t="s">
        <v>84</v>
      </c>
      <c r="AW144" s="14" t="s">
        <v>31</v>
      </c>
      <c r="AX144" s="14" t="s">
        <v>82</v>
      </c>
      <c r="AY144" s="217" t="s">
        <v>122</v>
      </c>
    </row>
    <row r="145" spans="1:65" s="2" customFormat="1" ht="12">
      <c r="A145" s="33"/>
      <c r="B145" s="34"/>
      <c r="C145" s="182" t="s">
        <v>123</v>
      </c>
      <c r="D145" s="182" t="s">
        <v>125</v>
      </c>
      <c r="E145" s="183" t="s">
        <v>152</v>
      </c>
      <c r="F145" s="184" t="s">
        <v>153</v>
      </c>
      <c r="G145" s="185" t="s">
        <v>128</v>
      </c>
      <c r="H145" s="186">
        <v>2.25</v>
      </c>
      <c r="I145" s="187"/>
      <c r="J145" s="188">
        <f>ROUND(I145*H145,2)</f>
        <v>0</v>
      </c>
      <c r="K145" s="189"/>
      <c r="L145" s="38"/>
      <c r="M145" s="190" t="s">
        <v>1</v>
      </c>
      <c r="N145" s="191" t="s">
        <v>39</v>
      </c>
      <c r="O145" s="70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4" t="s">
        <v>129</v>
      </c>
      <c r="AT145" s="194" t="s">
        <v>125</v>
      </c>
      <c r="AU145" s="194" t="s">
        <v>84</v>
      </c>
      <c r="AY145" s="16" t="s">
        <v>122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16" t="s">
        <v>82</v>
      </c>
      <c r="BK145" s="195">
        <f>ROUND(I145*H145,2)</f>
        <v>0</v>
      </c>
      <c r="BL145" s="16" t="s">
        <v>129</v>
      </c>
      <c r="BM145" s="194" t="s">
        <v>154</v>
      </c>
    </row>
    <row r="146" spans="1:65" s="12" customFormat="1" ht="22.9" customHeight="1">
      <c r="B146" s="166"/>
      <c r="C146" s="167"/>
      <c r="D146" s="168" t="s">
        <v>73</v>
      </c>
      <c r="E146" s="180" t="s">
        <v>155</v>
      </c>
      <c r="F146" s="180" t="s">
        <v>156</v>
      </c>
      <c r="G146" s="167"/>
      <c r="H146" s="167"/>
      <c r="I146" s="170"/>
      <c r="J146" s="181">
        <f>BK146</f>
        <v>0</v>
      </c>
      <c r="K146" s="167"/>
      <c r="L146" s="172"/>
      <c r="M146" s="173"/>
      <c r="N146" s="174"/>
      <c r="O146" s="174"/>
      <c r="P146" s="175">
        <f>SUM(P147:P154)</f>
        <v>0</v>
      </c>
      <c r="Q146" s="174"/>
      <c r="R146" s="175">
        <f>SUM(R147:R154)</f>
        <v>4.0000000000000002E-4</v>
      </c>
      <c r="S146" s="174"/>
      <c r="T146" s="176">
        <f>SUM(T147:T154)</f>
        <v>0.86950000000000005</v>
      </c>
      <c r="AR146" s="177" t="s">
        <v>82</v>
      </c>
      <c r="AT146" s="178" t="s">
        <v>73</v>
      </c>
      <c r="AU146" s="178" t="s">
        <v>82</v>
      </c>
      <c r="AY146" s="177" t="s">
        <v>122</v>
      </c>
      <c r="BK146" s="179">
        <f>SUM(BK147:BK154)</f>
        <v>0</v>
      </c>
    </row>
    <row r="147" spans="1:65" s="2" customFormat="1" ht="12">
      <c r="A147" s="33"/>
      <c r="B147" s="34"/>
      <c r="C147" s="182" t="s">
        <v>157</v>
      </c>
      <c r="D147" s="182" t="s">
        <v>125</v>
      </c>
      <c r="E147" s="183" t="s">
        <v>158</v>
      </c>
      <c r="F147" s="184" t="s">
        <v>159</v>
      </c>
      <c r="G147" s="185" t="s">
        <v>128</v>
      </c>
      <c r="H147" s="186">
        <v>10</v>
      </c>
      <c r="I147" s="187"/>
      <c r="J147" s="188">
        <f>ROUND(I147*H147,2)</f>
        <v>0</v>
      </c>
      <c r="K147" s="189"/>
      <c r="L147" s="38"/>
      <c r="M147" s="190" t="s">
        <v>1</v>
      </c>
      <c r="N147" s="191" t="s">
        <v>39</v>
      </c>
      <c r="O147" s="70"/>
      <c r="P147" s="192">
        <f>O147*H147</f>
        <v>0</v>
      </c>
      <c r="Q147" s="192">
        <v>4.0000000000000003E-5</v>
      </c>
      <c r="R147" s="192">
        <f>Q147*H147</f>
        <v>4.0000000000000002E-4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129</v>
      </c>
      <c r="AT147" s="194" t="s">
        <v>125</v>
      </c>
      <c r="AU147" s="194" t="s">
        <v>84</v>
      </c>
      <c r="AY147" s="16" t="s">
        <v>122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16" t="s">
        <v>82</v>
      </c>
      <c r="BK147" s="195">
        <f>ROUND(I147*H147,2)</f>
        <v>0</v>
      </c>
      <c r="BL147" s="16" t="s">
        <v>129</v>
      </c>
      <c r="BM147" s="194" t="s">
        <v>160</v>
      </c>
    </row>
    <row r="148" spans="1:65" s="14" customFormat="1" ht="11.25">
      <c r="B148" s="207"/>
      <c r="C148" s="208"/>
      <c r="D148" s="198" t="s">
        <v>131</v>
      </c>
      <c r="E148" s="209" t="s">
        <v>1</v>
      </c>
      <c r="F148" s="210" t="s">
        <v>161</v>
      </c>
      <c r="G148" s="208"/>
      <c r="H148" s="211">
        <v>10</v>
      </c>
      <c r="I148" s="212"/>
      <c r="J148" s="208"/>
      <c r="K148" s="208"/>
      <c r="L148" s="213"/>
      <c r="M148" s="214"/>
      <c r="N148" s="215"/>
      <c r="O148" s="215"/>
      <c r="P148" s="215"/>
      <c r="Q148" s="215"/>
      <c r="R148" s="215"/>
      <c r="S148" s="215"/>
      <c r="T148" s="216"/>
      <c r="AT148" s="217" t="s">
        <v>131</v>
      </c>
      <c r="AU148" s="217" t="s">
        <v>84</v>
      </c>
      <c r="AV148" s="14" t="s">
        <v>84</v>
      </c>
      <c r="AW148" s="14" t="s">
        <v>31</v>
      </c>
      <c r="AX148" s="14" t="s">
        <v>82</v>
      </c>
      <c r="AY148" s="217" t="s">
        <v>122</v>
      </c>
    </row>
    <row r="149" spans="1:65" s="2" customFormat="1" ht="24">
      <c r="A149" s="33"/>
      <c r="B149" s="34"/>
      <c r="C149" s="182" t="s">
        <v>162</v>
      </c>
      <c r="D149" s="182" t="s">
        <v>125</v>
      </c>
      <c r="E149" s="183" t="s">
        <v>163</v>
      </c>
      <c r="F149" s="184" t="s">
        <v>164</v>
      </c>
      <c r="G149" s="185" t="s">
        <v>128</v>
      </c>
      <c r="H149" s="186">
        <v>2.25</v>
      </c>
      <c r="I149" s="187"/>
      <c r="J149" s="188">
        <f>ROUND(I149*H149,2)</f>
        <v>0</v>
      </c>
      <c r="K149" s="189"/>
      <c r="L149" s="38"/>
      <c r="M149" s="190" t="s">
        <v>1</v>
      </c>
      <c r="N149" s="191" t="s">
        <v>39</v>
      </c>
      <c r="O149" s="70"/>
      <c r="P149" s="192">
        <f>O149*H149</f>
        <v>0</v>
      </c>
      <c r="Q149" s="192">
        <v>0</v>
      </c>
      <c r="R149" s="192">
        <f>Q149*H149</f>
        <v>0</v>
      </c>
      <c r="S149" s="192">
        <v>0.09</v>
      </c>
      <c r="T149" s="193">
        <f>S149*H149</f>
        <v>0.20249999999999999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129</v>
      </c>
      <c r="AT149" s="194" t="s">
        <v>125</v>
      </c>
      <c r="AU149" s="194" t="s">
        <v>84</v>
      </c>
      <c r="AY149" s="16" t="s">
        <v>122</v>
      </c>
      <c r="BE149" s="195">
        <f>IF(N149="základní",J149,0)</f>
        <v>0</v>
      </c>
      <c r="BF149" s="195">
        <f>IF(N149="snížená",J149,0)</f>
        <v>0</v>
      </c>
      <c r="BG149" s="195">
        <f>IF(N149="zákl. přenesená",J149,0)</f>
        <v>0</v>
      </c>
      <c r="BH149" s="195">
        <f>IF(N149="sníž. přenesená",J149,0)</f>
        <v>0</v>
      </c>
      <c r="BI149" s="195">
        <f>IF(N149="nulová",J149,0)</f>
        <v>0</v>
      </c>
      <c r="BJ149" s="16" t="s">
        <v>82</v>
      </c>
      <c r="BK149" s="195">
        <f>ROUND(I149*H149,2)</f>
        <v>0</v>
      </c>
      <c r="BL149" s="16" t="s">
        <v>129</v>
      </c>
      <c r="BM149" s="194" t="s">
        <v>165</v>
      </c>
    </row>
    <row r="150" spans="1:65" s="13" customFormat="1" ht="11.25">
      <c r="B150" s="196"/>
      <c r="C150" s="197"/>
      <c r="D150" s="198" t="s">
        <v>131</v>
      </c>
      <c r="E150" s="199" t="s">
        <v>1</v>
      </c>
      <c r="F150" s="200" t="s">
        <v>150</v>
      </c>
      <c r="G150" s="197"/>
      <c r="H150" s="199" t="s">
        <v>1</v>
      </c>
      <c r="I150" s="201"/>
      <c r="J150" s="197"/>
      <c r="K150" s="197"/>
      <c r="L150" s="202"/>
      <c r="M150" s="203"/>
      <c r="N150" s="204"/>
      <c r="O150" s="204"/>
      <c r="P150" s="204"/>
      <c r="Q150" s="204"/>
      <c r="R150" s="204"/>
      <c r="S150" s="204"/>
      <c r="T150" s="205"/>
      <c r="AT150" s="206" t="s">
        <v>131</v>
      </c>
      <c r="AU150" s="206" t="s">
        <v>84</v>
      </c>
      <c r="AV150" s="13" t="s">
        <v>82</v>
      </c>
      <c r="AW150" s="13" t="s">
        <v>31</v>
      </c>
      <c r="AX150" s="13" t="s">
        <v>74</v>
      </c>
      <c r="AY150" s="206" t="s">
        <v>122</v>
      </c>
    </row>
    <row r="151" spans="1:65" s="14" customFormat="1" ht="11.25">
      <c r="B151" s="207"/>
      <c r="C151" s="208"/>
      <c r="D151" s="198" t="s">
        <v>131</v>
      </c>
      <c r="E151" s="209" t="s">
        <v>1</v>
      </c>
      <c r="F151" s="210" t="s">
        <v>151</v>
      </c>
      <c r="G151" s="208"/>
      <c r="H151" s="211">
        <v>2.25</v>
      </c>
      <c r="I151" s="212"/>
      <c r="J151" s="208"/>
      <c r="K151" s="208"/>
      <c r="L151" s="213"/>
      <c r="M151" s="214"/>
      <c r="N151" s="215"/>
      <c r="O151" s="215"/>
      <c r="P151" s="215"/>
      <c r="Q151" s="215"/>
      <c r="R151" s="215"/>
      <c r="S151" s="215"/>
      <c r="T151" s="216"/>
      <c r="AT151" s="217" t="s">
        <v>131</v>
      </c>
      <c r="AU151" s="217" t="s">
        <v>84</v>
      </c>
      <c r="AV151" s="14" t="s">
        <v>84</v>
      </c>
      <c r="AW151" s="14" t="s">
        <v>31</v>
      </c>
      <c r="AX151" s="14" t="s">
        <v>82</v>
      </c>
      <c r="AY151" s="217" t="s">
        <v>122</v>
      </c>
    </row>
    <row r="152" spans="1:65" s="2" customFormat="1" ht="24">
      <c r="A152" s="33"/>
      <c r="B152" s="34"/>
      <c r="C152" s="182" t="s">
        <v>155</v>
      </c>
      <c r="D152" s="182" t="s">
        <v>125</v>
      </c>
      <c r="E152" s="183" t="s">
        <v>166</v>
      </c>
      <c r="F152" s="184" t="s">
        <v>167</v>
      </c>
      <c r="G152" s="185" t="s">
        <v>128</v>
      </c>
      <c r="H152" s="186">
        <v>14.5</v>
      </c>
      <c r="I152" s="187"/>
      <c r="J152" s="188">
        <f>ROUND(I152*H152,2)</f>
        <v>0</v>
      </c>
      <c r="K152" s="189"/>
      <c r="L152" s="38"/>
      <c r="M152" s="190" t="s">
        <v>1</v>
      </c>
      <c r="N152" s="191" t="s">
        <v>39</v>
      </c>
      <c r="O152" s="70"/>
      <c r="P152" s="192">
        <f>O152*H152</f>
        <v>0</v>
      </c>
      <c r="Q152" s="192">
        <v>0</v>
      </c>
      <c r="R152" s="192">
        <f>Q152*H152</f>
        <v>0</v>
      </c>
      <c r="S152" s="192">
        <v>4.5999999999999999E-2</v>
      </c>
      <c r="T152" s="193">
        <f>S152*H152</f>
        <v>0.66700000000000004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4" t="s">
        <v>129</v>
      </c>
      <c r="AT152" s="194" t="s">
        <v>125</v>
      </c>
      <c r="AU152" s="194" t="s">
        <v>84</v>
      </c>
      <c r="AY152" s="16" t="s">
        <v>122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16" t="s">
        <v>82</v>
      </c>
      <c r="BK152" s="195">
        <f>ROUND(I152*H152,2)</f>
        <v>0</v>
      </c>
      <c r="BL152" s="16" t="s">
        <v>129</v>
      </c>
      <c r="BM152" s="194" t="s">
        <v>168</v>
      </c>
    </row>
    <row r="153" spans="1:65" s="13" customFormat="1" ht="11.25">
      <c r="B153" s="196"/>
      <c r="C153" s="197"/>
      <c r="D153" s="198" t="s">
        <v>131</v>
      </c>
      <c r="E153" s="199" t="s">
        <v>1</v>
      </c>
      <c r="F153" s="200" t="s">
        <v>169</v>
      </c>
      <c r="G153" s="197"/>
      <c r="H153" s="199" t="s">
        <v>1</v>
      </c>
      <c r="I153" s="201"/>
      <c r="J153" s="197"/>
      <c r="K153" s="197"/>
      <c r="L153" s="202"/>
      <c r="M153" s="203"/>
      <c r="N153" s="204"/>
      <c r="O153" s="204"/>
      <c r="P153" s="204"/>
      <c r="Q153" s="204"/>
      <c r="R153" s="204"/>
      <c r="S153" s="204"/>
      <c r="T153" s="205"/>
      <c r="AT153" s="206" t="s">
        <v>131</v>
      </c>
      <c r="AU153" s="206" t="s">
        <v>84</v>
      </c>
      <c r="AV153" s="13" t="s">
        <v>82</v>
      </c>
      <c r="AW153" s="13" t="s">
        <v>31</v>
      </c>
      <c r="AX153" s="13" t="s">
        <v>74</v>
      </c>
      <c r="AY153" s="206" t="s">
        <v>122</v>
      </c>
    </row>
    <row r="154" spans="1:65" s="14" customFormat="1" ht="11.25">
      <c r="B154" s="207"/>
      <c r="C154" s="208"/>
      <c r="D154" s="198" t="s">
        <v>131</v>
      </c>
      <c r="E154" s="209" t="s">
        <v>1</v>
      </c>
      <c r="F154" s="210" t="s">
        <v>170</v>
      </c>
      <c r="G154" s="208"/>
      <c r="H154" s="211">
        <v>14.5</v>
      </c>
      <c r="I154" s="212"/>
      <c r="J154" s="208"/>
      <c r="K154" s="208"/>
      <c r="L154" s="213"/>
      <c r="M154" s="214"/>
      <c r="N154" s="215"/>
      <c r="O154" s="215"/>
      <c r="P154" s="215"/>
      <c r="Q154" s="215"/>
      <c r="R154" s="215"/>
      <c r="S154" s="215"/>
      <c r="T154" s="216"/>
      <c r="AT154" s="217" t="s">
        <v>131</v>
      </c>
      <c r="AU154" s="217" t="s">
        <v>84</v>
      </c>
      <c r="AV154" s="14" t="s">
        <v>84</v>
      </c>
      <c r="AW154" s="14" t="s">
        <v>31</v>
      </c>
      <c r="AX154" s="14" t="s">
        <v>82</v>
      </c>
      <c r="AY154" s="217" t="s">
        <v>122</v>
      </c>
    </row>
    <row r="155" spans="1:65" s="12" customFormat="1" ht="22.9" customHeight="1">
      <c r="B155" s="166"/>
      <c r="C155" s="167"/>
      <c r="D155" s="168" t="s">
        <v>73</v>
      </c>
      <c r="E155" s="180" t="s">
        <v>171</v>
      </c>
      <c r="F155" s="180" t="s">
        <v>172</v>
      </c>
      <c r="G155" s="167"/>
      <c r="H155" s="167"/>
      <c r="I155" s="170"/>
      <c r="J155" s="181">
        <f>BK155</f>
        <v>0</v>
      </c>
      <c r="K155" s="167"/>
      <c r="L155" s="172"/>
      <c r="M155" s="173"/>
      <c r="N155" s="174"/>
      <c r="O155" s="174"/>
      <c r="P155" s="175">
        <f>SUM(P156:P161)</f>
        <v>0</v>
      </c>
      <c r="Q155" s="174"/>
      <c r="R155" s="175">
        <f>SUM(R156:R161)</f>
        <v>0</v>
      </c>
      <c r="S155" s="174"/>
      <c r="T155" s="176">
        <f>SUM(T156:T161)</f>
        <v>0</v>
      </c>
      <c r="AR155" s="177" t="s">
        <v>82</v>
      </c>
      <c r="AT155" s="178" t="s">
        <v>73</v>
      </c>
      <c r="AU155" s="178" t="s">
        <v>82</v>
      </c>
      <c r="AY155" s="177" t="s">
        <v>122</v>
      </c>
      <c r="BK155" s="179">
        <f>SUM(BK156:BK161)</f>
        <v>0</v>
      </c>
    </row>
    <row r="156" spans="1:65" s="2" customFormat="1" ht="12">
      <c r="A156" s="33"/>
      <c r="B156" s="34"/>
      <c r="C156" s="182" t="s">
        <v>173</v>
      </c>
      <c r="D156" s="182" t="s">
        <v>125</v>
      </c>
      <c r="E156" s="183" t="s">
        <v>174</v>
      </c>
      <c r="F156" s="184" t="s">
        <v>175</v>
      </c>
      <c r="G156" s="185" t="s">
        <v>176</v>
      </c>
      <c r="H156" s="186">
        <v>1.4910000000000001</v>
      </c>
      <c r="I156" s="187"/>
      <c r="J156" s="188">
        <f>ROUND(I156*H156,2)</f>
        <v>0</v>
      </c>
      <c r="K156" s="189"/>
      <c r="L156" s="38"/>
      <c r="M156" s="190" t="s">
        <v>1</v>
      </c>
      <c r="N156" s="191" t="s">
        <v>39</v>
      </c>
      <c r="O156" s="70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129</v>
      </c>
      <c r="AT156" s="194" t="s">
        <v>125</v>
      </c>
      <c r="AU156" s="194" t="s">
        <v>84</v>
      </c>
      <c r="AY156" s="16" t="s">
        <v>122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16" t="s">
        <v>82</v>
      </c>
      <c r="BK156" s="195">
        <f>ROUND(I156*H156,2)</f>
        <v>0</v>
      </c>
      <c r="BL156" s="16" t="s">
        <v>129</v>
      </c>
      <c r="BM156" s="194" t="s">
        <v>177</v>
      </c>
    </row>
    <row r="157" spans="1:65" s="2" customFormat="1" ht="24">
      <c r="A157" s="33"/>
      <c r="B157" s="34"/>
      <c r="C157" s="182" t="s">
        <v>178</v>
      </c>
      <c r="D157" s="182" t="s">
        <v>125</v>
      </c>
      <c r="E157" s="183" t="s">
        <v>179</v>
      </c>
      <c r="F157" s="184" t="s">
        <v>180</v>
      </c>
      <c r="G157" s="185" t="s">
        <v>176</v>
      </c>
      <c r="H157" s="186">
        <v>1.4910000000000001</v>
      </c>
      <c r="I157" s="187"/>
      <c r="J157" s="188">
        <f>ROUND(I157*H157,2)</f>
        <v>0</v>
      </c>
      <c r="K157" s="189"/>
      <c r="L157" s="38"/>
      <c r="M157" s="190" t="s">
        <v>1</v>
      </c>
      <c r="N157" s="191" t="s">
        <v>39</v>
      </c>
      <c r="O157" s="70"/>
      <c r="P157" s="192">
        <f>O157*H157</f>
        <v>0</v>
      </c>
      <c r="Q157" s="192">
        <v>0</v>
      </c>
      <c r="R157" s="192">
        <f>Q157*H157</f>
        <v>0</v>
      </c>
      <c r="S157" s="192">
        <v>0</v>
      </c>
      <c r="T157" s="193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4" t="s">
        <v>129</v>
      </c>
      <c r="AT157" s="194" t="s">
        <v>125</v>
      </c>
      <c r="AU157" s="194" t="s">
        <v>84</v>
      </c>
      <c r="AY157" s="16" t="s">
        <v>122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16" t="s">
        <v>82</v>
      </c>
      <c r="BK157" s="195">
        <f>ROUND(I157*H157,2)</f>
        <v>0</v>
      </c>
      <c r="BL157" s="16" t="s">
        <v>129</v>
      </c>
      <c r="BM157" s="194" t="s">
        <v>181</v>
      </c>
    </row>
    <row r="158" spans="1:65" s="2" customFormat="1" ht="24">
      <c r="A158" s="33"/>
      <c r="B158" s="34"/>
      <c r="C158" s="182" t="s">
        <v>182</v>
      </c>
      <c r="D158" s="182" t="s">
        <v>125</v>
      </c>
      <c r="E158" s="183" t="s">
        <v>183</v>
      </c>
      <c r="F158" s="184" t="s">
        <v>184</v>
      </c>
      <c r="G158" s="185" t="s">
        <v>176</v>
      </c>
      <c r="H158" s="186">
        <v>1.4910000000000001</v>
      </c>
      <c r="I158" s="187"/>
      <c r="J158" s="188">
        <f>ROUND(I158*H158,2)</f>
        <v>0</v>
      </c>
      <c r="K158" s="189"/>
      <c r="L158" s="38"/>
      <c r="M158" s="190" t="s">
        <v>1</v>
      </c>
      <c r="N158" s="191" t="s">
        <v>39</v>
      </c>
      <c r="O158" s="70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129</v>
      </c>
      <c r="AT158" s="194" t="s">
        <v>125</v>
      </c>
      <c r="AU158" s="194" t="s">
        <v>84</v>
      </c>
      <c r="AY158" s="16" t="s">
        <v>122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16" t="s">
        <v>82</v>
      </c>
      <c r="BK158" s="195">
        <f>ROUND(I158*H158,2)</f>
        <v>0</v>
      </c>
      <c r="BL158" s="16" t="s">
        <v>129</v>
      </c>
      <c r="BM158" s="194" t="s">
        <v>185</v>
      </c>
    </row>
    <row r="159" spans="1:65" s="2" customFormat="1" ht="12">
      <c r="A159" s="33"/>
      <c r="B159" s="34"/>
      <c r="C159" s="182" t="s">
        <v>186</v>
      </c>
      <c r="D159" s="182" t="s">
        <v>125</v>
      </c>
      <c r="E159" s="183" t="s">
        <v>187</v>
      </c>
      <c r="F159" s="184" t="s">
        <v>188</v>
      </c>
      <c r="G159" s="185" t="s">
        <v>176</v>
      </c>
      <c r="H159" s="186">
        <v>5.9640000000000004</v>
      </c>
      <c r="I159" s="187"/>
      <c r="J159" s="188">
        <f>ROUND(I159*H159,2)</f>
        <v>0</v>
      </c>
      <c r="K159" s="189"/>
      <c r="L159" s="38"/>
      <c r="M159" s="190" t="s">
        <v>1</v>
      </c>
      <c r="N159" s="191" t="s">
        <v>39</v>
      </c>
      <c r="O159" s="70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129</v>
      </c>
      <c r="AT159" s="194" t="s">
        <v>125</v>
      </c>
      <c r="AU159" s="194" t="s">
        <v>84</v>
      </c>
      <c r="AY159" s="16" t="s">
        <v>122</v>
      </c>
      <c r="BE159" s="195">
        <f>IF(N159="základní",J159,0)</f>
        <v>0</v>
      </c>
      <c r="BF159" s="195">
        <f>IF(N159="snížená",J159,0)</f>
        <v>0</v>
      </c>
      <c r="BG159" s="195">
        <f>IF(N159="zákl. přenesená",J159,0)</f>
        <v>0</v>
      </c>
      <c r="BH159" s="195">
        <f>IF(N159="sníž. přenesená",J159,0)</f>
        <v>0</v>
      </c>
      <c r="BI159" s="195">
        <f>IF(N159="nulová",J159,0)</f>
        <v>0</v>
      </c>
      <c r="BJ159" s="16" t="s">
        <v>82</v>
      </c>
      <c r="BK159" s="195">
        <f>ROUND(I159*H159,2)</f>
        <v>0</v>
      </c>
      <c r="BL159" s="16" t="s">
        <v>129</v>
      </c>
      <c r="BM159" s="194" t="s">
        <v>189</v>
      </c>
    </row>
    <row r="160" spans="1:65" s="14" customFormat="1" ht="11.25">
      <c r="B160" s="207"/>
      <c r="C160" s="208"/>
      <c r="D160" s="198" t="s">
        <v>131</v>
      </c>
      <c r="E160" s="208"/>
      <c r="F160" s="210" t="s">
        <v>190</v>
      </c>
      <c r="G160" s="208"/>
      <c r="H160" s="211">
        <v>5.9640000000000004</v>
      </c>
      <c r="I160" s="212"/>
      <c r="J160" s="208"/>
      <c r="K160" s="208"/>
      <c r="L160" s="213"/>
      <c r="M160" s="214"/>
      <c r="N160" s="215"/>
      <c r="O160" s="215"/>
      <c r="P160" s="215"/>
      <c r="Q160" s="215"/>
      <c r="R160" s="215"/>
      <c r="S160" s="215"/>
      <c r="T160" s="216"/>
      <c r="AT160" s="217" t="s">
        <v>131</v>
      </c>
      <c r="AU160" s="217" t="s">
        <v>84</v>
      </c>
      <c r="AV160" s="14" t="s">
        <v>84</v>
      </c>
      <c r="AW160" s="14" t="s">
        <v>4</v>
      </c>
      <c r="AX160" s="14" t="s">
        <v>82</v>
      </c>
      <c r="AY160" s="217" t="s">
        <v>122</v>
      </c>
    </row>
    <row r="161" spans="1:65" s="2" customFormat="1" ht="36">
      <c r="A161" s="33"/>
      <c r="B161" s="34"/>
      <c r="C161" s="182" t="s">
        <v>191</v>
      </c>
      <c r="D161" s="182" t="s">
        <v>125</v>
      </c>
      <c r="E161" s="183" t="s">
        <v>192</v>
      </c>
      <c r="F161" s="184" t="s">
        <v>193</v>
      </c>
      <c r="G161" s="185" t="s">
        <v>176</v>
      </c>
      <c r="H161" s="186">
        <v>1.4910000000000001</v>
      </c>
      <c r="I161" s="187"/>
      <c r="J161" s="188">
        <f>ROUND(I161*H161,2)</f>
        <v>0</v>
      </c>
      <c r="K161" s="189"/>
      <c r="L161" s="38"/>
      <c r="M161" s="190" t="s">
        <v>1</v>
      </c>
      <c r="N161" s="191" t="s">
        <v>39</v>
      </c>
      <c r="O161" s="70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129</v>
      </c>
      <c r="AT161" s="194" t="s">
        <v>125</v>
      </c>
      <c r="AU161" s="194" t="s">
        <v>84</v>
      </c>
      <c r="AY161" s="16" t="s">
        <v>122</v>
      </c>
      <c r="BE161" s="195">
        <f>IF(N161="základní",J161,0)</f>
        <v>0</v>
      </c>
      <c r="BF161" s="195">
        <f>IF(N161="snížená",J161,0)</f>
        <v>0</v>
      </c>
      <c r="BG161" s="195">
        <f>IF(N161="zákl. přenesená",J161,0)</f>
        <v>0</v>
      </c>
      <c r="BH161" s="195">
        <f>IF(N161="sníž. přenesená",J161,0)</f>
        <v>0</v>
      </c>
      <c r="BI161" s="195">
        <f>IF(N161="nulová",J161,0)</f>
        <v>0</v>
      </c>
      <c r="BJ161" s="16" t="s">
        <v>82</v>
      </c>
      <c r="BK161" s="195">
        <f>ROUND(I161*H161,2)</f>
        <v>0</v>
      </c>
      <c r="BL161" s="16" t="s">
        <v>129</v>
      </c>
      <c r="BM161" s="194" t="s">
        <v>194</v>
      </c>
    </row>
    <row r="162" spans="1:65" s="12" customFormat="1" ht="22.9" customHeight="1">
      <c r="B162" s="166"/>
      <c r="C162" s="167"/>
      <c r="D162" s="168" t="s">
        <v>73</v>
      </c>
      <c r="E162" s="180" t="s">
        <v>195</v>
      </c>
      <c r="F162" s="180" t="s">
        <v>196</v>
      </c>
      <c r="G162" s="167"/>
      <c r="H162" s="167"/>
      <c r="I162" s="170"/>
      <c r="J162" s="181">
        <f>BK162</f>
        <v>0</v>
      </c>
      <c r="K162" s="167"/>
      <c r="L162" s="172"/>
      <c r="M162" s="173"/>
      <c r="N162" s="174"/>
      <c r="O162" s="174"/>
      <c r="P162" s="175">
        <f>P163</f>
        <v>0</v>
      </c>
      <c r="Q162" s="174"/>
      <c r="R162" s="175">
        <f>R163</f>
        <v>0</v>
      </c>
      <c r="S162" s="174"/>
      <c r="T162" s="176">
        <f>T163</f>
        <v>0</v>
      </c>
      <c r="AR162" s="177" t="s">
        <v>82</v>
      </c>
      <c r="AT162" s="178" t="s">
        <v>73</v>
      </c>
      <c r="AU162" s="178" t="s">
        <v>82</v>
      </c>
      <c r="AY162" s="177" t="s">
        <v>122</v>
      </c>
      <c r="BK162" s="179">
        <f>BK163</f>
        <v>0</v>
      </c>
    </row>
    <row r="163" spans="1:65" s="2" customFormat="1" ht="12">
      <c r="A163" s="33"/>
      <c r="B163" s="34"/>
      <c r="C163" s="182" t="s">
        <v>8</v>
      </c>
      <c r="D163" s="182" t="s">
        <v>125</v>
      </c>
      <c r="E163" s="183" t="s">
        <v>197</v>
      </c>
      <c r="F163" s="184" t="s">
        <v>198</v>
      </c>
      <c r="G163" s="185" t="s">
        <v>176</v>
      </c>
      <c r="H163" s="186">
        <v>0.81100000000000005</v>
      </c>
      <c r="I163" s="187"/>
      <c r="J163" s="188">
        <f>ROUND(I163*H163,2)</f>
        <v>0</v>
      </c>
      <c r="K163" s="189"/>
      <c r="L163" s="38"/>
      <c r="M163" s="190" t="s">
        <v>1</v>
      </c>
      <c r="N163" s="191" t="s">
        <v>39</v>
      </c>
      <c r="O163" s="70"/>
      <c r="P163" s="192">
        <f>O163*H163</f>
        <v>0</v>
      </c>
      <c r="Q163" s="192">
        <v>0</v>
      </c>
      <c r="R163" s="192">
        <f>Q163*H163</f>
        <v>0</v>
      </c>
      <c r="S163" s="192">
        <v>0</v>
      </c>
      <c r="T163" s="193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4" t="s">
        <v>129</v>
      </c>
      <c r="AT163" s="194" t="s">
        <v>125</v>
      </c>
      <c r="AU163" s="194" t="s">
        <v>84</v>
      </c>
      <c r="AY163" s="16" t="s">
        <v>122</v>
      </c>
      <c r="BE163" s="195">
        <f>IF(N163="základní",J163,0)</f>
        <v>0</v>
      </c>
      <c r="BF163" s="195">
        <f>IF(N163="snížená",J163,0)</f>
        <v>0</v>
      </c>
      <c r="BG163" s="195">
        <f>IF(N163="zákl. přenesená",J163,0)</f>
        <v>0</v>
      </c>
      <c r="BH163" s="195">
        <f>IF(N163="sníž. přenesená",J163,0)</f>
        <v>0</v>
      </c>
      <c r="BI163" s="195">
        <f>IF(N163="nulová",J163,0)</f>
        <v>0</v>
      </c>
      <c r="BJ163" s="16" t="s">
        <v>82</v>
      </c>
      <c r="BK163" s="195">
        <f>ROUND(I163*H163,2)</f>
        <v>0</v>
      </c>
      <c r="BL163" s="16" t="s">
        <v>129</v>
      </c>
      <c r="BM163" s="194" t="s">
        <v>199</v>
      </c>
    </row>
    <row r="164" spans="1:65" s="12" customFormat="1" ht="25.9" customHeight="1">
      <c r="B164" s="166"/>
      <c r="C164" s="167"/>
      <c r="D164" s="168" t="s">
        <v>73</v>
      </c>
      <c r="E164" s="169" t="s">
        <v>200</v>
      </c>
      <c r="F164" s="169" t="s">
        <v>201</v>
      </c>
      <c r="G164" s="167"/>
      <c r="H164" s="167"/>
      <c r="I164" s="170"/>
      <c r="J164" s="171">
        <f>BK164</f>
        <v>0</v>
      </c>
      <c r="K164" s="167"/>
      <c r="L164" s="172"/>
      <c r="M164" s="173"/>
      <c r="N164" s="174"/>
      <c r="O164" s="174"/>
      <c r="P164" s="175">
        <f>P165+P174+P181+P195+P225+P253+P257</f>
        <v>0</v>
      </c>
      <c r="Q164" s="174"/>
      <c r="R164" s="175">
        <f>R165+R174+R181+R195+R225+R253+R257</f>
        <v>0.45064230000000005</v>
      </c>
      <c r="S164" s="174"/>
      <c r="T164" s="176">
        <f>T165+T174+T181+T195+T225+T253+T257</f>
        <v>0.62152499999999999</v>
      </c>
      <c r="AR164" s="177" t="s">
        <v>84</v>
      </c>
      <c r="AT164" s="178" t="s">
        <v>73</v>
      </c>
      <c r="AU164" s="178" t="s">
        <v>74</v>
      </c>
      <c r="AY164" s="177" t="s">
        <v>122</v>
      </c>
      <c r="BK164" s="179">
        <f>BK165+BK174+BK181+BK195+BK225+BK253+BK257</f>
        <v>0</v>
      </c>
    </row>
    <row r="165" spans="1:65" s="12" customFormat="1" ht="22.9" customHeight="1">
      <c r="B165" s="166"/>
      <c r="C165" s="167"/>
      <c r="D165" s="168" t="s">
        <v>73</v>
      </c>
      <c r="E165" s="180" t="s">
        <v>202</v>
      </c>
      <c r="F165" s="180" t="s">
        <v>203</v>
      </c>
      <c r="G165" s="167"/>
      <c r="H165" s="167"/>
      <c r="I165" s="170"/>
      <c r="J165" s="181">
        <f>BK165</f>
        <v>0</v>
      </c>
      <c r="K165" s="167"/>
      <c r="L165" s="172"/>
      <c r="M165" s="173"/>
      <c r="N165" s="174"/>
      <c r="O165" s="174"/>
      <c r="P165" s="175">
        <f>SUM(P166:P173)</f>
        <v>0</v>
      </c>
      <c r="Q165" s="174"/>
      <c r="R165" s="175">
        <f>SUM(R166:R173)</f>
        <v>4.0599999999999994E-3</v>
      </c>
      <c r="S165" s="174"/>
      <c r="T165" s="176">
        <f>SUM(T166:T173)</f>
        <v>5.5120000000000002E-2</v>
      </c>
      <c r="AR165" s="177" t="s">
        <v>84</v>
      </c>
      <c r="AT165" s="178" t="s">
        <v>73</v>
      </c>
      <c r="AU165" s="178" t="s">
        <v>82</v>
      </c>
      <c r="AY165" s="177" t="s">
        <v>122</v>
      </c>
      <c r="BK165" s="179">
        <f>SUM(BK166:BK173)</f>
        <v>0</v>
      </c>
    </row>
    <row r="166" spans="1:65" s="2" customFormat="1" ht="12">
      <c r="A166" s="33"/>
      <c r="B166" s="34"/>
      <c r="C166" s="182" t="s">
        <v>204</v>
      </c>
      <c r="D166" s="182" t="s">
        <v>125</v>
      </c>
      <c r="E166" s="183" t="s">
        <v>205</v>
      </c>
      <c r="F166" s="184" t="s">
        <v>206</v>
      </c>
      <c r="G166" s="185" t="s">
        <v>207</v>
      </c>
      <c r="H166" s="186">
        <v>2</v>
      </c>
      <c r="I166" s="187"/>
      <c r="J166" s="188">
        <f>ROUND(I166*H166,2)</f>
        <v>0</v>
      </c>
      <c r="K166" s="189"/>
      <c r="L166" s="38"/>
      <c r="M166" s="190" t="s">
        <v>1</v>
      </c>
      <c r="N166" s="191" t="s">
        <v>39</v>
      </c>
      <c r="O166" s="70"/>
      <c r="P166" s="192">
        <f>O166*H166</f>
        <v>0</v>
      </c>
      <c r="Q166" s="192">
        <v>5.1999999999999995E-4</v>
      </c>
      <c r="R166" s="192">
        <f>Q166*H166</f>
        <v>1.0399999999999999E-3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204</v>
      </c>
      <c r="AT166" s="194" t="s">
        <v>125</v>
      </c>
      <c r="AU166" s="194" t="s">
        <v>84</v>
      </c>
      <c r="AY166" s="16" t="s">
        <v>122</v>
      </c>
      <c r="BE166" s="195">
        <f>IF(N166="základní",J166,0)</f>
        <v>0</v>
      </c>
      <c r="BF166" s="195">
        <f>IF(N166="snížená",J166,0)</f>
        <v>0</v>
      </c>
      <c r="BG166" s="195">
        <f>IF(N166="zákl. přenesená",J166,0)</f>
        <v>0</v>
      </c>
      <c r="BH166" s="195">
        <f>IF(N166="sníž. přenesená",J166,0)</f>
        <v>0</v>
      </c>
      <c r="BI166" s="195">
        <f>IF(N166="nulová",J166,0)</f>
        <v>0</v>
      </c>
      <c r="BJ166" s="16" t="s">
        <v>82</v>
      </c>
      <c r="BK166" s="195">
        <f>ROUND(I166*H166,2)</f>
        <v>0</v>
      </c>
      <c r="BL166" s="16" t="s">
        <v>204</v>
      </c>
      <c r="BM166" s="194" t="s">
        <v>208</v>
      </c>
    </row>
    <row r="167" spans="1:65" s="14" customFormat="1" ht="11.25">
      <c r="B167" s="207"/>
      <c r="C167" s="208"/>
      <c r="D167" s="198" t="s">
        <v>131</v>
      </c>
      <c r="E167" s="209" t="s">
        <v>1</v>
      </c>
      <c r="F167" s="210" t="s">
        <v>209</v>
      </c>
      <c r="G167" s="208"/>
      <c r="H167" s="211">
        <v>2</v>
      </c>
      <c r="I167" s="212"/>
      <c r="J167" s="208"/>
      <c r="K167" s="208"/>
      <c r="L167" s="213"/>
      <c r="M167" s="214"/>
      <c r="N167" s="215"/>
      <c r="O167" s="215"/>
      <c r="P167" s="215"/>
      <c r="Q167" s="215"/>
      <c r="R167" s="215"/>
      <c r="S167" s="215"/>
      <c r="T167" s="216"/>
      <c r="AT167" s="217" t="s">
        <v>131</v>
      </c>
      <c r="AU167" s="217" t="s">
        <v>84</v>
      </c>
      <c r="AV167" s="14" t="s">
        <v>84</v>
      </c>
      <c r="AW167" s="14" t="s">
        <v>31</v>
      </c>
      <c r="AX167" s="14" t="s">
        <v>82</v>
      </c>
      <c r="AY167" s="217" t="s">
        <v>122</v>
      </c>
    </row>
    <row r="168" spans="1:65" s="2" customFormat="1" ht="12">
      <c r="A168" s="33"/>
      <c r="B168" s="34"/>
      <c r="C168" s="182" t="s">
        <v>210</v>
      </c>
      <c r="D168" s="182" t="s">
        <v>125</v>
      </c>
      <c r="E168" s="183" t="s">
        <v>211</v>
      </c>
      <c r="F168" s="184" t="s">
        <v>212</v>
      </c>
      <c r="G168" s="185" t="s">
        <v>207</v>
      </c>
      <c r="H168" s="186">
        <v>2</v>
      </c>
      <c r="I168" s="187"/>
      <c r="J168" s="188">
        <f>ROUND(I168*H168,2)</f>
        <v>0</v>
      </c>
      <c r="K168" s="189"/>
      <c r="L168" s="38"/>
      <c r="M168" s="190" t="s">
        <v>1</v>
      </c>
      <c r="N168" s="191" t="s">
        <v>39</v>
      </c>
      <c r="O168" s="70"/>
      <c r="P168" s="192">
        <f>O168*H168</f>
        <v>0</v>
      </c>
      <c r="Q168" s="192">
        <v>0</v>
      </c>
      <c r="R168" s="192">
        <f>Q168*H168</f>
        <v>0</v>
      </c>
      <c r="S168" s="192">
        <v>2.7560000000000001E-2</v>
      </c>
      <c r="T168" s="193">
        <f>S168*H168</f>
        <v>5.5120000000000002E-2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204</v>
      </c>
      <c r="AT168" s="194" t="s">
        <v>125</v>
      </c>
      <c r="AU168" s="194" t="s">
        <v>84</v>
      </c>
      <c r="AY168" s="16" t="s">
        <v>122</v>
      </c>
      <c r="BE168" s="195">
        <f>IF(N168="základní",J168,0)</f>
        <v>0</v>
      </c>
      <c r="BF168" s="195">
        <f>IF(N168="snížená",J168,0)</f>
        <v>0</v>
      </c>
      <c r="BG168" s="195">
        <f>IF(N168="zákl. přenesená",J168,0)</f>
        <v>0</v>
      </c>
      <c r="BH168" s="195">
        <f>IF(N168="sníž. přenesená",J168,0)</f>
        <v>0</v>
      </c>
      <c r="BI168" s="195">
        <f>IF(N168="nulová",J168,0)</f>
        <v>0</v>
      </c>
      <c r="BJ168" s="16" t="s">
        <v>82</v>
      </c>
      <c r="BK168" s="195">
        <f>ROUND(I168*H168,2)</f>
        <v>0</v>
      </c>
      <c r="BL168" s="16" t="s">
        <v>204</v>
      </c>
      <c r="BM168" s="194" t="s">
        <v>213</v>
      </c>
    </row>
    <row r="169" spans="1:65" s="14" customFormat="1" ht="11.25">
      <c r="B169" s="207"/>
      <c r="C169" s="208"/>
      <c r="D169" s="198" t="s">
        <v>131</v>
      </c>
      <c r="E169" s="209" t="s">
        <v>1</v>
      </c>
      <c r="F169" s="210" t="s">
        <v>209</v>
      </c>
      <c r="G169" s="208"/>
      <c r="H169" s="211">
        <v>2</v>
      </c>
      <c r="I169" s="212"/>
      <c r="J169" s="208"/>
      <c r="K169" s="208"/>
      <c r="L169" s="213"/>
      <c r="M169" s="214"/>
      <c r="N169" s="215"/>
      <c r="O169" s="215"/>
      <c r="P169" s="215"/>
      <c r="Q169" s="215"/>
      <c r="R169" s="215"/>
      <c r="S169" s="215"/>
      <c r="T169" s="216"/>
      <c r="AT169" s="217" t="s">
        <v>131</v>
      </c>
      <c r="AU169" s="217" t="s">
        <v>84</v>
      </c>
      <c r="AV169" s="14" t="s">
        <v>84</v>
      </c>
      <c r="AW169" s="14" t="s">
        <v>31</v>
      </c>
      <c r="AX169" s="14" t="s">
        <v>82</v>
      </c>
      <c r="AY169" s="217" t="s">
        <v>122</v>
      </c>
    </row>
    <row r="170" spans="1:65" s="2" customFormat="1" ht="12">
      <c r="A170" s="33"/>
      <c r="B170" s="34"/>
      <c r="C170" s="182" t="s">
        <v>214</v>
      </c>
      <c r="D170" s="182" t="s">
        <v>125</v>
      </c>
      <c r="E170" s="183" t="s">
        <v>215</v>
      </c>
      <c r="F170" s="184" t="s">
        <v>216</v>
      </c>
      <c r="G170" s="185" t="s">
        <v>207</v>
      </c>
      <c r="H170" s="186">
        <v>2</v>
      </c>
      <c r="I170" s="187"/>
      <c r="J170" s="188">
        <f>ROUND(I170*H170,2)</f>
        <v>0</v>
      </c>
      <c r="K170" s="189"/>
      <c r="L170" s="38"/>
      <c r="M170" s="190" t="s">
        <v>1</v>
      </c>
      <c r="N170" s="191" t="s">
        <v>39</v>
      </c>
      <c r="O170" s="70"/>
      <c r="P170" s="192">
        <f>O170*H170</f>
        <v>0</v>
      </c>
      <c r="Q170" s="192">
        <v>2.7999999999999998E-4</v>
      </c>
      <c r="R170" s="192">
        <f>Q170*H170</f>
        <v>5.5999999999999995E-4</v>
      </c>
      <c r="S170" s="192">
        <v>0</v>
      </c>
      <c r="T170" s="193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4" t="s">
        <v>204</v>
      </c>
      <c r="AT170" s="194" t="s">
        <v>125</v>
      </c>
      <c r="AU170" s="194" t="s">
        <v>84</v>
      </c>
      <c r="AY170" s="16" t="s">
        <v>122</v>
      </c>
      <c r="BE170" s="195">
        <f>IF(N170="základní",J170,0)</f>
        <v>0</v>
      </c>
      <c r="BF170" s="195">
        <f>IF(N170="snížená",J170,0)</f>
        <v>0</v>
      </c>
      <c r="BG170" s="195">
        <f>IF(N170="zákl. přenesená",J170,0)</f>
        <v>0</v>
      </c>
      <c r="BH170" s="195">
        <f>IF(N170="sníž. přenesená",J170,0)</f>
        <v>0</v>
      </c>
      <c r="BI170" s="195">
        <f>IF(N170="nulová",J170,0)</f>
        <v>0</v>
      </c>
      <c r="BJ170" s="16" t="s">
        <v>82</v>
      </c>
      <c r="BK170" s="195">
        <f>ROUND(I170*H170,2)</f>
        <v>0</v>
      </c>
      <c r="BL170" s="16" t="s">
        <v>204</v>
      </c>
      <c r="BM170" s="194" t="s">
        <v>217</v>
      </c>
    </row>
    <row r="171" spans="1:65" s="14" customFormat="1" ht="11.25">
      <c r="B171" s="207"/>
      <c r="C171" s="208"/>
      <c r="D171" s="198" t="s">
        <v>131</v>
      </c>
      <c r="E171" s="209" t="s">
        <v>1</v>
      </c>
      <c r="F171" s="210" t="s">
        <v>209</v>
      </c>
      <c r="G171" s="208"/>
      <c r="H171" s="211">
        <v>2</v>
      </c>
      <c r="I171" s="212"/>
      <c r="J171" s="208"/>
      <c r="K171" s="208"/>
      <c r="L171" s="213"/>
      <c r="M171" s="214"/>
      <c r="N171" s="215"/>
      <c r="O171" s="215"/>
      <c r="P171" s="215"/>
      <c r="Q171" s="215"/>
      <c r="R171" s="215"/>
      <c r="S171" s="215"/>
      <c r="T171" s="216"/>
      <c r="AT171" s="217" t="s">
        <v>131</v>
      </c>
      <c r="AU171" s="217" t="s">
        <v>84</v>
      </c>
      <c r="AV171" s="14" t="s">
        <v>84</v>
      </c>
      <c r="AW171" s="14" t="s">
        <v>31</v>
      </c>
      <c r="AX171" s="14" t="s">
        <v>82</v>
      </c>
      <c r="AY171" s="217" t="s">
        <v>122</v>
      </c>
    </row>
    <row r="172" spans="1:65" s="2" customFormat="1" ht="12">
      <c r="A172" s="33"/>
      <c r="B172" s="34"/>
      <c r="C172" s="218" t="s">
        <v>218</v>
      </c>
      <c r="D172" s="218" t="s">
        <v>219</v>
      </c>
      <c r="E172" s="219" t="s">
        <v>220</v>
      </c>
      <c r="F172" s="220" t="s">
        <v>221</v>
      </c>
      <c r="G172" s="221" t="s">
        <v>207</v>
      </c>
      <c r="H172" s="222">
        <v>2</v>
      </c>
      <c r="I172" s="223"/>
      <c r="J172" s="224">
        <f>ROUND(I172*H172,2)</f>
        <v>0</v>
      </c>
      <c r="K172" s="225"/>
      <c r="L172" s="226"/>
      <c r="M172" s="227" t="s">
        <v>1</v>
      </c>
      <c r="N172" s="228" t="s">
        <v>39</v>
      </c>
      <c r="O172" s="70"/>
      <c r="P172" s="192">
        <f>O172*H172</f>
        <v>0</v>
      </c>
      <c r="Q172" s="192">
        <v>1.23E-3</v>
      </c>
      <c r="R172" s="192">
        <f>Q172*H172</f>
        <v>2.4599999999999999E-3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222</v>
      </c>
      <c r="AT172" s="194" t="s">
        <v>219</v>
      </c>
      <c r="AU172" s="194" t="s">
        <v>84</v>
      </c>
      <c r="AY172" s="16" t="s">
        <v>122</v>
      </c>
      <c r="BE172" s="195">
        <f>IF(N172="základní",J172,0)</f>
        <v>0</v>
      </c>
      <c r="BF172" s="195">
        <f>IF(N172="snížená",J172,0)</f>
        <v>0</v>
      </c>
      <c r="BG172" s="195">
        <f>IF(N172="zákl. přenesená",J172,0)</f>
        <v>0</v>
      </c>
      <c r="BH172" s="195">
        <f>IF(N172="sníž. přenesená",J172,0)</f>
        <v>0</v>
      </c>
      <c r="BI172" s="195">
        <f>IF(N172="nulová",J172,0)</f>
        <v>0</v>
      </c>
      <c r="BJ172" s="16" t="s">
        <v>82</v>
      </c>
      <c r="BK172" s="195">
        <f>ROUND(I172*H172,2)</f>
        <v>0</v>
      </c>
      <c r="BL172" s="16" t="s">
        <v>204</v>
      </c>
      <c r="BM172" s="194" t="s">
        <v>223</v>
      </c>
    </row>
    <row r="173" spans="1:65" s="2" customFormat="1" ht="12">
      <c r="A173" s="33"/>
      <c r="B173" s="34"/>
      <c r="C173" s="182" t="s">
        <v>224</v>
      </c>
      <c r="D173" s="182" t="s">
        <v>125</v>
      </c>
      <c r="E173" s="183" t="s">
        <v>225</v>
      </c>
      <c r="F173" s="184" t="s">
        <v>226</v>
      </c>
      <c r="G173" s="185" t="s">
        <v>176</v>
      </c>
      <c r="H173" s="186">
        <v>4.0000000000000001E-3</v>
      </c>
      <c r="I173" s="187"/>
      <c r="J173" s="188">
        <f>ROUND(I173*H173,2)</f>
        <v>0</v>
      </c>
      <c r="K173" s="189"/>
      <c r="L173" s="38"/>
      <c r="M173" s="190" t="s">
        <v>1</v>
      </c>
      <c r="N173" s="191" t="s">
        <v>39</v>
      </c>
      <c r="O173" s="70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4" t="s">
        <v>204</v>
      </c>
      <c r="AT173" s="194" t="s">
        <v>125</v>
      </c>
      <c r="AU173" s="194" t="s">
        <v>84</v>
      </c>
      <c r="AY173" s="16" t="s">
        <v>122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16" t="s">
        <v>82</v>
      </c>
      <c r="BK173" s="195">
        <f>ROUND(I173*H173,2)</f>
        <v>0</v>
      </c>
      <c r="BL173" s="16" t="s">
        <v>204</v>
      </c>
      <c r="BM173" s="194" t="s">
        <v>227</v>
      </c>
    </row>
    <row r="174" spans="1:65" s="12" customFormat="1" ht="22.9" customHeight="1">
      <c r="B174" s="166"/>
      <c r="C174" s="167"/>
      <c r="D174" s="168" t="s">
        <v>73</v>
      </c>
      <c r="E174" s="180" t="s">
        <v>228</v>
      </c>
      <c r="F174" s="180" t="s">
        <v>229</v>
      </c>
      <c r="G174" s="167"/>
      <c r="H174" s="167"/>
      <c r="I174" s="170"/>
      <c r="J174" s="181">
        <f>BK174</f>
        <v>0</v>
      </c>
      <c r="K174" s="167"/>
      <c r="L174" s="172"/>
      <c r="M174" s="173"/>
      <c r="N174" s="174"/>
      <c r="O174" s="174"/>
      <c r="P174" s="175">
        <f>SUM(P175:P180)</f>
        <v>0</v>
      </c>
      <c r="Q174" s="174"/>
      <c r="R174" s="175">
        <f>SUM(R175:R180)</f>
        <v>7.2000000000000005E-4</v>
      </c>
      <c r="S174" s="174"/>
      <c r="T174" s="176">
        <f>SUM(T175:T180)</f>
        <v>8.0000000000000007E-5</v>
      </c>
      <c r="AR174" s="177" t="s">
        <v>84</v>
      </c>
      <c r="AT174" s="178" t="s">
        <v>73</v>
      </c>
      <c r="AU174" s="178" t="s">
        <v>82</v>
      </c>
      <c r="AY174" s="177" t="s">
        <v>122</v>
      </c>
      <c r="BK174" s="179">
        <f>SUM(BK175:BK180)</f>
        <v>0</v>
      </c>
    </row>
    <row r="175" spans="1:65" s="2" customFormat="1" ht="12">
      <c r="A175" s="33"/>
      <c r="B175" s="34"/>
      <c r="C175" s="182" t="s">
        <v>7</v>
      </c>
      <c r="D175" s="182" t="s">
        <v>125</v>
      </c>
      <c r="E175" s="183" t="s">
        <v>230</v>
      </c>
      <c r="F175" s="184" t="s">
        <v>231</v>
      </c>
      <c r="G175" s="185" t="s">
        <v>207</v>
      </c>
      <c r="H175" s="186">
        <v>4</v>
      </c>
      <c r="I175" s="187"/>
      <c r="J175" s="188">
        <f>ROUND(I175*H175,2)</f>
        <v>0</v>
      </c>
      <c r="K175" s="189"/>
      <c r="L175" s="38"/>
      <c r="M175" s="190" t="s">
        <v>1</v>
      </c>
      <c r="N175" s="191" t="s">
        <v>39</v>
      </c>
      <c r="O175" s="70"/>
      <c r="P175" s="192">
        <f>O175*H175</f>
        <v>0</v>
      </c>
      <c r="Q175" s="192">
        <v>1E-4</v>
      </c>
      <c r="R175" s="192">
        <f>Q175*H175</f>
        <v>4.0000000000000002E-4</v>
      </c>
      <c r="S175" s="192">
        <v>0</v>
      </c>
      <c r="T175" s="19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4" t="s">
        <v>204</v>
      </c>
      <c r="AT175" s="194" t="s">
        <v>125</v>
      </c>
      <c r="AU175" s="194" t="s">
        <v>84</v>
      </c>
      <c r="AY175" s="16" t="s">
        <v>122</v>
      </c>
      <c r="BE175" s="195">
        <f>IF(N175="základní",J175,0)</f>
        <v>0</v>
      </c>
      <c r="BF175" s="195">
        <f>IF(N175="snížená",J175,0)</f>
        <v>0</v>
      </c>
      <c r="BG175" s="195">
        <f>IF(N175="zákl. přenesená",J175,0)</f>
        <v>0</v>
      </c>
      <c r="BH175" s="195">
        <f>IF(N175="sníž. přenesená",J175,0)</f>
        <v>0</v>
      </c>
      <c r="BI175" s="195">
        <f>IF(N175="nulová",J175,0)</f>
        <v>0</v>
      </c>
      <c r="BJ175" s="16" t="s">
        <v>82</v>
      </c>
      <c r="BK175" s="195">
        <f>ROUND(I175*H175,2)</f>
        <v>0</v>
      </c>
      <c r="BL175" s="16" t="s">
        <v>204</v>
      </c>
      <c r="BM175" s="194" t="s">
        <v>232</v>
      </c>
    </row>
    <row r="176" spans="1:65" s="14" customFormat="1" ht="11.25">
      <c r="B176" s="207"/>
      <c r="C176" s="208"/>
      <c r="D176" s="198" t="s">
        <v>131</v>
      </c>
      <c r="E176" s="209" t="s">
        <v>1</v>
      </c>
      <c r="F176" s="210" t="s">
        <v>233</v>
      </c>
      <c r="G176" s="208"/>
      <c r="H176" s="211">
        <v>4</v>
      </c>
      <c r="I176" s="212"/>
      <c r="J176" s="208"/>
      <c r="K176" s="208"/>
      <c r="L176" s="213"/>
      <c r="M176" s="214"/>
      <c r="N176" s="215"/>
      <c r="O176" s="215"/>
      <c r="P176" s="215"/>
      <c r="Q176" s="215"/>
      <c r="R176" s="215"/>
      <c r="S176" s="215"/>
      <c r="T176" s="216"/>
      <c r="AT176" s="217" t="s">
        <v>131</v>
      </c>
      <c r="AU176" s="217" t="s">
        <v>84</v>
      </c>
      <c r="AV176" s="14" t="s">
        <v>84</v>
      </c>
      <c r="AW176" s="14" t="s">
        <v>31</v>
      </c>
      <c r="AX176" s="14" t="s">
        <v>82</v>
      </c>
      <c r="AY176" s="217" t="s">
        <v>122</v>
      </c>
    </row>
    <row r="177" spans="1:65" s="2" customFormat="1" ht="12">
      <c r="A177" s="33"/>
      <c r="B177" s="34"/>
      <c r="C177" s="182" t="s">
        <v>234</v>
      </c>
      <c r="D177" s="182" t="s">
        <v>125</v>
      </c>
      <c r="E177" s="183" t="s">
        <v>235</v>
      </c>
      <c r="F177" s="184" t="s">
        <v>236</v>
      </c>
      <c r="G177" s="185" t="s">
        <v>207</v>
      </c>
      <c r="H177" s="186">
        <v>4</v>
      </c>
      <c r="I177" s="187"/>
      <c r="J177" s="188">
        <f>ROUND(I177*H177,2)</f>
        <v>0</v>
      </c>
      <c r="K177" s="189"/>
      <c r="L177" s="38"/>
      <c r="M177" s="190" t="s">
        <v>1</v>
      </c>
      <c r="N177" s="191" t="s">
        <v>39</v>
      </c>
      <c r="O177" s="70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4" t="s">
        <v>204</v>
      </c>
      <c r="AT177" s="194" t="s">
        <v>125</v>
      </c>
      <c r="AU177" s="194" t="s">
        <v>84</v>
      </c>
      <c r="AY177" s="16" t="s">
        <v>122</v>
      </c>
      <c r="BE177" s="195">
        <f>IF(N177="základní",J177,0)</f>
        <v>0</v>
      </c>
      <c r="BF177" s="195">
        <f>IF(N177="snížená",J177,0)</f>
        <v>0</v>
      </c>
      <c r="BG177" s="195">
        <f>IF(N177="zákl. přenesená",J177,0)</f>
        <v>0</v>
      </c>
      <c r="BH177" s="195">
        <f>IF(N177="sníž. přenesená",J177,0)</f>
        <v>0</v>
      </c>
      <c r="BI177" s="195">
        <f>IF(N177="nulová",J177,0)</f>
        <v>0</v>
      </c>
      <c r="BJ177" s="16" t="s">
        <v>82</v>
      </c>
      <c r="BK177" s="195">
        <f>ROUND(I177*H177,2)</f>
        <v>0</v>
      </c>
      <c r="BL177" s="16" t="s">
        <v>204</v>
      </c>
      <c r="BM177" s="194" t="s">
        <v>237</v>
      </c>
    </row>
    <row r="178" spans="1:65" s="13" customFormat="1" ht="11.25">
      <c r="B178" s="196"/>
      <c r="C178" s="197"/>
      <c r="D178" s="198" t="s">
        <v>131</v>
      </c>
      <c r="E178" s="199" t="s">
        <v>1</v>
      </c>
      <c r="F178" s="200" t="s">
        <v>238</v>
      </c>
      <c r="G178" s="197"/>
      <c r="H178" s="199" t="s">
        <v>1</v>
      </c>
      <c r="I178" s="201"/>
      <c r="J178" s="197"/>
      <c r="K178" s="197"/>
      <c r="L178" s="202"/>
      <c r="M178" s="203"/>
      <c r="N178" s="204"/>
      <c r="O178" s="204"/>
      <c r="P178" s="204"/>
      <c r="Q178" s="204"/>
      <c r="R178" s="204"/>
      <c r="S178" s="204"/>
      <c r="T178" s="205"/>
      <c r="AT178" s="206" t="s">
        <v>131</v>
      </c>
      <c r="AU178" s="206" t="s">
        <v>84</v>
      </c>
      <c r="AV178" s="13" t="s">
        <v>82</v>
      </c>
      <c r="AW178" s="13" t="s">
        <v>31</v>
      </c>
      <c r="AX178" s="13" t="s">
        <v>74</v>
      </c>
      <c r="AY178" s="206" t="s">
        <v>122</v>
      </c>
    </row>
    <row r="179" spans="1:65" s="14" customFormat="1" ht="11.25">
      <c r="B179" s="207"/>
      <c r="C179" s="208"/>
      <c r="D179" s="198" t="s">
        <v>131</v>
      </c>
      <c r="E179" s="209" t="s">
        <v>1</v>
      </c>
      <c r="F179" s="210" t="s">
        <v>233</v>
      </c>
      <c r="G179" s="208"/>
      <c r="H179" s="211">
        <v>4</v>
      </c>
      <c r="I179" s="212"/>
      <c r="J179" s="208"/>
      <c r="K179" s="208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131</v>
      </c>
      <c r="AU179" s="217" t="s">
        <v>84</v>
      </c>
      <c r="AV179" s="14" t="s">
        <v>84</v>
      </c>
      <c r="AW179" s="14" t="s">
        <v>31</v>
      </c>
      <c r="AX179" s="14" t="s">
        <v>82</v>
      </c>
      <c r="AY179" s="217" t="s">
        <v>122</v>
      </c>
    </row>
    <row r="180" spans="1:65" s="2" customFormat="1" ht="24">
      <c r="A180" s="33"/>
      <c r="B180" s="34"/>
      <c r="C180" s="182" t="s">
        <v>239</v>
      </c>
      <c r="D180" s="182" t="s">
        <v>125</v>
      </c>
      <c r="E180" s="183" t="s">
        <v>240</v>
      </c>
      <c r="F180" s="184" t="s">
        <v>241</v>
      </c>
      <c r="G180" s="185" t="s">
        <v>207</v>
      </c>
      <c r="H180" s="186">
        <v>4</v>
      </c>
      <c r="I180" s="187"/>
      <c r="J180" s="188">
        <f>ROUND(I180*H180,2)</f>
        <v>0</v>
      </c>
      <c r="K180" s="189"/>
      <c r="L180" s="38"/>
      <c r="M180" s="190" t="s">
        <v>1</v>
      </c>
      <c r="N180" s="191" t="s">
        <v>39</v>
      </c>
      <c r="O180" s="70"/>
      <c r="P180" s="192">
        <f>O180*H180</f>
        <v>0</v>
      </c>
      <c r="Q180" s="192">
        <v>8.0000000000000007E-5</v>
      </c>
      <c r="R180" s="192">
        <f>Q180*H180</f>
        <v>3.2000000000000003E-4</v>
      </c>
      <c r="S180" s="192">
        <v>2.0000000000000002E-5</v>
      </c>
      <c r="T180" s="193">
        <f>S180*H180</f>
        <v>8.0000000000000007E-5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204</v>
      </c>
      <c r="AT180" s="194" t="s">
        <v>125</v>
      </c>
      <c r="AU180" s="194" t="s">
        <v>84</v>
      </c>
      <c r="AY180" s="16" t="s">
        <v>122</v>
      </c>
      <c r="BE180" s="195">
        <f>IF(N180="základní",J180,0)</f>
        <v>0</v>
      </c>
      <c r="BF180" s="195">
        <f>IF(N180="snížená",J180,0)</f>
        <v>0</v>
      </c>
      <c r="BG180" s="195">
        <f>IF(N180="zákl. přenesená",J180,0)</f>
        <v>0</v>
      </c>
      <c r="BH180" s="195">
        <f>IF(N180="sníž. přenesená",J180,0)</f>
        <v>0</v>
      </c>
      <c r="BI180" s="195">
        <f>IF(N180="nulová",J180,0)</f>
        <v>0</v>
      </c>
      <c r="BJ180" s="16" t="s">
        <v>82</v>
      </c>
      <c r="BK180" s="195">
        <f>ROUND(I180*H180,2)</f>
        <v>0</v>
      </c>
      <c r="BL180" s="16" t="s">
        <v>204</v>
      </c>
      <c r="BM180" s="194" t="s">
        <v>242</v>
      </c>
    </row>
    <row r="181" spans="1:65" s="12" customFormat="1" ht="22.9" customHeight="1">
      <c r="B181" s="166"/>
      <c r="C181" s="167"/>
      <c r="D181" s="168" t="s">
        <v>73</v>
      </c>
      <c r="E181" s="180" t="s">
        <v>243</v>
      </c>
      <c r="F181" s="180" t="s">
        <v>244</v>
      </c>
      <c r="G181" s="167"/>
      <c r="H181" s="167"/>
      <c r="I181" s="170"/>
      <c r="J181" s="181">
        <f>BK181</f>
        <v>0</v>
      </c>
      <c r="K181" s="167"/>
      <c r="L181" s="172"/>
      <c r="M181" s="173"/>
      <c r="N181" s="174"/>
      <c r="O181" s="174"/>
      <c r="P181" s="175">
        <f>SUM(P182:P194)</f>
        <v>0</v>
      </c>
      <c r="Q181" s="174"/>
      <c r="R181" s="175">
        <f>SUM(R182:R194)</f>
        <v>3.0720000000000001E-2</v>
      </c>
      <c r="S181" s="174"/>
      <c r="T181" s="176">
        <f>SUM(T182:T194)</f>
        <v>9.2499999999999999E-2</v>
      </c>
      <c r="AR181" s="177" t="s">
        <v>84</v>
      </c>
      <c r="AT181" s="178" t="s">
        <v>73</v>
      </c>
      <c r="AU181" s="178" t="s">
        <v>82</v>
      </c>
      <c r="AY181" s="177" t="s">
        <v>122</v>
      </c>
      <c r="BK181" s="179">
        <f>SUM(BK182:BK194)</f>
        <v>0</v>
      </c>
    </row>
    <row r="182" spans="1:65" s="2" customFormat="1" ht="12">
      <c r="A182" s="33"/>
      <c r="B182" s="34"/>
      <c r="C182" s="182" t="s">
        <v>245</v>
      </c>
      <c r="D182" s="182" t="s">
        <v>125</v>
      </c>
      <c r="E182" s="183" t="s">
        <v>246</v>
      </c>
      <c r="F182" s="184" t="s">
        <v>247</v>
      </c>
      <c r="G182" s="185" t="s">
        <v>248</v>
      </c>
      <c r="H182" s="186">
        <v>1</v>
      </c>
      <c r="I182" s="187"/>
      <c r="J182" s="188">
        <f>ROUND(I182*H182,2)</f>
        <v>0</v>
      </c>
      <c r="K182" s="189"/>
      <c r="L182" s="38"/>
      <c r="M182" s="190" t="s">
        <v>1</v>
      </c>
      <c r="N182" s="191" t="s">
        <v>39</v>
      </c>
      <c r="O182" s="70"/>
      <c r="P182" s="192">
        <f>O182*H182</f>
        <v>0</v>
      </c>
      <c r="Q182" s="192">
        <v>0</v>
      </c>
      <c r="R182" s="192">
        <f>Q182*H182</f>
        <v>0</v>
      </c>
      <c r="S182" s="192">
        <v>8.7999999999999995E-2</v>
      </c>
      <c r="T182" s="193">
        <f>S182*H182</f>
        <v>8.7999999999999995E-2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204</v>
      </c>
      <c r="AT182" s="194" t="s">
        <v>125</v>
      </c>
      <c r="AU182" s="194" t="s">
        <v>84</v>
      </c>
      <c r="AY182" s="16" t="s">
        <v>122</v>
      </c>
      <c r="BE182" s="195">
        <f>IF(N182="základní",J182,0)</f>
        <v>0</v>
      </c>
      <c r="BF182" s="195">
        <f>IF(N182="snížená",J182,0)</f>
        <v>0</v>
      </c>
      <c r="BG182" s="195">
        <f>IF(N182="zákl. přenesená",J182,0)</f>
        <v>0</v>
      </c>
      <c r="BH182" s="195">
        <f>IF(N182="sníž. přenesená",J182,0)</f>
        <v>0</v>
      </c>
      <c r="BI182" s="195">
        <f>IF(N182="nulová",J182,0)</f>
        <v>0</v>
      </c>
      <c r="BJ182" s="16" t="s">
        <v>82</v>
      </c>
      <c r="BK182" s="195">
        <f>ROUND(I182*H182,2)</f>
        <v>0</v>
      </c>
      <c r="BL182" s="16" t="s">
        <v>204</v>
      </c>
      <c r="BM182" s="194" t="s">
        <v>249</v>
      </c>
    </row>
    <row r="183" spans="1:65" s="13" customFormat="1" ht="11.25">
      <c r="B183" s="196"/>
      <c r="C183" s="197"/>
      <c r="D183" s="198" t="s">
        <v>131</v>
      </c>
      <c r="E183" s="199" t="s">
        <v>1</v>
      </c>
      <c r="F183" s="200" t="s">
        <v>250</v>
      </c>
      <c r="G183" s="197"/>
      <c r="H183" s="199" t="s">
        <v>1</v>
      </c>
      <c r="I183" s="201"/>
      <c r="J183" s="197"/>
      <c r="K183" s="197"/>
      <c r="L183" s="202"/>
      <c r="M183" s="203"/>
      <c r="N183" s="204"/>
      <c r="O183" s="204"/>
      <c r="P183" s="204"/>
      <c r="Q183" s="204"/>
      <c r="R183" s="204"/>
      <c r="S183" s="204"/>
      <c r="T183" s="205"/>
      <c r="AT183" s="206" t="s">
        <v>131</v>
      </c>
      <c r="AU183" s="206" t="s">
        <v>84</v>
      </c>
      <c r="AV183" s="13" t="s">
        <v>82</v>
      </c>
      <c r="AW183" s="13" t="s">
        <v>31</v>
      </c>
      <c r="AX183" s="13" t="s">
        <v>74</v>
      </c>
      <c r="AY183" s="206" t="s">
        <v>122</v>
      </c>
    </row>
    <row r="184" spans="1:65" s="14" customFormat="1" ht="11.25">
      <c r="B184" s="207"/>
      <c r="C184" s="208"/>
      <c r="D184" s="198" t="s">
        <v>131</v>
      </c>
      <c r="E184" s="209" t="s">
        <v>1</v>
      </c>
      <c r="F184" s="210" t="s">
        <v>82</v>
      </c>
      <c r="G184" s="208"/>
      <c r="H184" s="211">
        <v>1</v>
      </c>
      <c r="I184" s="212"/>
      <c r="J184" s="208"/>
      <c r="K184" s="208"/>
      <c r="L184" s="213"/>
      <c r="M184" s="214"/>
      <c r="N184" s="215"/>
      <c r="O184" s="215"/>
      <c r="P184" s="215"/>
      <c r="Q184" s="215"/>
      <c r="R184" s="215"/>
      <c r="S184" s="215"/>
      <c r="T184" s="216"/>
      <c r="AT184" s="217" t="s">
        <v>131</v>
      </c>
      <c r="AU184" s="217" t="s">
        <v>84</v>
      </c>
      <c r="AV184" s="14" t="s">
        <v>84</v>
      </c>
      <c r="AW184" s="14" t="s">
        <v>31</v>
      </c>
      <c r="AX184" s="14" t="s">
        <v>82</v>
      </c>
      <c r="AY184" s="217" t="s">
        <v>122</v>
      </c>
    </row>
    <row r="185" spans="1:65" s="2" customFormat="1" ht="12">
      <c r="A185" s="33"/>
      <c r="B185" s="34"/>
      <c r="C185" s="182" t="s">
        <v>251</v>
      </c>
      <c r="D185" s="182" t="s">
        <v>125</v>
      </c>
      <c r="E185" s="183" t="s">
        <v>252</v>
      </c>
      <c r="F185" s="184" t="s">
        <v>253</v>
      </c>
      <c r="G185" s="185" t="s">
        <v>248</v>
      </c>
      <c r="H185" s="186">
        <v>2</v>
      </c>
      <c r="I185" s="187"/>
      <c r="J185" s="188">
        <f>ROUND(I185*H185,2)</f>
        <v>0</v>
      </c>
      <c r="K185" s="189"/>
      <c r="L185" s="38"/>
      <c r="M185" s="190" t="s">
        <v>1</v>
      </c>
      <c r="N185" s="191" t="s">
        <v>39</v>
      </c>
      <c r="O185" s="70"/>
      <c r="P185" s="192">
        <f>O185*H185</f>
        <v>0</v>
      </c>
      <c r="Q185" s="192">
        <v>1.7000000000000001E-4</v>
      </c>
      <c r="R185" s="192">
        <f>Q185*H185</f>
        <v>3.4000000000000002E-4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204</v>
      </c>
      <c r="AT185" s="194" t="s">
        <v>125</v>
      </c>
      <c r="AU185" s="194" t="s">
        <v>84</v>
      </c>
      <c r="AY185" s="16" t="s">
        <v>122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16" t="s">
        <v>82</v>
      </c>
      <c r="BK185" s="195">
        <f>ROUND(I185*H185,2)</f>
        <v>0</v>
      </c>
      <c r="BL185" s="16" t="s">
        <v>204</v>
      </c>
      <c r="BM185" s="194" t="s">
        <v>254</v>
      </c>
    </row>
    <row r="186" spans="1:65" s="13" customFormat="1" ht="11.25">
      <c r="B186" s="196"/>
      <c r="C186" s="197"/>
      <c r="D186" s="198" t="s">
        <v>131</v>
      </c>
      <c r="E186" s="199" t="s">
        <v>1</v>
      </c>
      <c r="F186" s="200" t="s">
        <v>150</v>
      </c>
      <c r="G186" s="197"/>
      <c r="H186" s="199" t="s">
        <v>1</v>
      </c>
      <c r="I186" s="201"/>
      <c r="J186" s="197"/>
      <c r="K186" s="197"/>
      <c r="L186" s="202"/>
      <c r="M186" s="203"/>
      <c r="N186" s="204"/>
      <c r="O186" s="204"/>
      <c r="P186" s="204"/>
      <c r="Q186" s="204"/>
      <c r="R186" s="204"/>
      <c r="S186" s="204"/>
      <c r="T186" s="205"/>
      <c r="AT186" s="206" t="s">
        <v>131</v>
      </c>
      <c r="AU186" s="206" t="s">
        <v>84</v>
      </c>
      <c r="AV186" s="13" t="s">
        <v>82</v>
      </c>
      <c r="AW186" s="13" t="s">
        <v>31</v>
      </c>
      <c r="AX186" s="13" t="s">
        <v>74</v>
      </c>
      <c r="AY186" s="206" t="s">
        <v>122</v>
      </c>
    </row>
    <row r="187" spans="1:65" s="14" customFormat="1" ht="11.25">
      <c r="B187" s="207"/>
      <c r="C187" s="208"/>
      <c r="D187" s="198" t="s">
        <v>131</v>
      </c>
      <c r="E187" s="209" t="s">
        <v>1</v>
      </c>
      <c r="F187" s="210" t="s">
        <v>209</v>
      </c>
      <c r="G187" s="208"/>
      <c r="H187" s="211">
        <v>2</v>
      </c>
      <c r="I187" s="212"/>
      <c r="J187" s="208"/>
      <c r="K187" s="208"/>
      <c r="L187" s="213"/>
      <c r="M187" s="214"/>
      <c r="N187" s="215"/>
      <c r="O187" s="215"/>
      <c r="P187" s="215"/>
      <c r="Q187" s="215"/>
      <c r="R187" s="215"/>
      <c r="S187" s="215"/>
      <c r="T187" s="216"/>
      <c r="AT187" s="217" t="s">
        <v>131</v>
      </c>
      <c r="AU187" s="217" t="s">
        <v>84</v>
      </c>
      <c r="AV187" s="14" t="s">
        <v>84</v>
      </c>
      <c r="AW187" s="14" t="s">
        <v>31</v>
      </c>
      <c r="AX187" s="14" t="s">
        <v>82</v>
      </c>
      <c r="AY187" s="217" t="s">
        <v>122</v>
      </c>
    </row>
    <row r="188" spans="1:65" s="2" customFormat="1" ht="24">
      <c r="A188" s="33"/>
      <c r="B188" s="34"/>
      <c r="C188" s="218" t="s">
        <v>255</v>
      </c>
      <c r="D188" s="218" t="s">
        <v>219</v>
      </c>
      <c r="E188" s="219" t="s">
        <v>256</v>
      </c>
      <c r="F188" s="220" t="s">
        <v>257</v>
      </c>
      <c r="G188" s="221" t="s">
        <v>207</v>
      </c>
      <c r="H188" s="222">
        <v>2</v>
      </c>
      <c r="I188" s="223"/>
      <c r="J188" s="224">
        <f>ROUND(I188*H188,2)</f>
        <v>0</v>
      </c>
      <c r="K188" s="225"/>
      <c r="L188" s="226"/>
      <c r="M188" s="227" t="s">
        <v>1</v>
      </c>
      <c r="N188" s="228" t="s">
        <v>39</v>
      </c>
      <c r="O188" s="70"/>
      <c r="P188" s="192">
        <f>O188*H188</f>
        <v>0</v>
      </c>
      <c r="Q188" s="192">
        <v>1.3270000000000001E-2</v>
      </c>
      <c r="R188" s="192">
        <f>Q188*H188</f>
        <v>2.6540000000000001E-2</v>
      </c>
      <c r="S188" s="192">
        <v>0</v>
      </c>
      <c r="T188" s="19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222</v>
      </c>
      <c r="AT188" s="194" t="s">
        <v>219</v>
      </c>
      <c r="AU188" s="194" t="s">
        <v>84</v>
      </c>
      <c r="AY188" s="16" t="s">
        <v>122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16" t="s">
        <v>82</v>
      </c>
      <c r="BK188" s="195">
        <f>ROUND(I188*H188,2)</f>
        <v>0</v>
      </c>
      <c r="BL188" s="16" t="s">
        <v>204</v>
      </c>
      <c r="BM188" s="194" t="s">
        <v>258</v>
      </c>
    </row>
    <row r="189" spans="1:65" s="2" customFormat="1" ht="12">
      <c r="A189" s="33"/>
      <c r="B189" s="34"/>
      <c r="C189" s="182" t="s">
        <v>259</v>
      </c>
      <c r="D189" s="182" t="s">
        <v>125</v>
      </c>
      <c r="E189" s="183" t="s">
        <v>260</v>
      </c>
      <c r="F189" s="184" t="s">
        <v>261</v>
      </c>
      <c r="G189" s="185" t="s">
        <v>207</v>
      </c>
      <c r="H189" s="186">
        <v>2</v>
      </c>
      <c r="I189" s="187"/>
      <c r="J189" s="188">
        <f>ROUND(I189*H189,2)</f>
        <v>0</v>
      </c>
      <c r="K189" s="189"/>
      <c r="L189" s="38"/>
      <c r="M189" s="190" t="s">
        <v>1</v>
      </c>
      <c r="N189" s="191" t="s">
        <v>39</v>
      </c>
      <c r="O189" s="70"/>
      <c r="P189" s="192">
        <f>O189*H189</f>
        <v>0</v>
      </c>
      <c r="Q189" s="192">
        <v>0</v>
      </c>
      <c r="R189" s="192">
        <f>Q189*H189</f>
        <v>0</v>
      </c>
      <c r="S189" s="192">
        <v>2.2499999999999998E-3</v>
      </c>
      <c r="T189" s="193">
        <f>S189*H189</f>
        <v>4.4999999999999997E-3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4" t="s">
        <v>204</v>
      </c>
      <c r="AT189" s="194" t="s">
        <v>125</v>
      </c>
      <c r="AU189" s="194" t="s">
        <v>84</v>
      </c>
      <c r="AY189" s="16" t="s">
        <v>122</v>
      </c>
      <c r="BE189" s="195">
        <f>IF(N189="základní",J189,0)</f>
        <v>0</v>
      </c>
      <c r="BF189" s="195">
        <f>IF(N189="snížená",J189,0)</f>
        <v>0</v>
      </c>
      <c r="BG189" s="195">
        <f>IF(N189="zákl. přenesená",J189,0)</f>
        <v>0</v>
      </c>
      <c r="BH189" s="195">
        <f>IF(N189="sníž. přenesená",J189,0)</f>
        <v>0</v>
      </c>
      <c r="BI189" s="195">
        <f>IF(N189="nulová",J189,0)</f>
        <v>0</v>
      </c>
      <c r="BJ189" s="16" t="s">
        <v>82</v>
      </c>
      <c r="BK189" s="195">
        <f>ROUND(I189*H189,2)</f>
        <v>0</v>
      </c>
      <c r="BL189" s="16" t="s">
        <v>204</v>
      </c>
      <c r="BM189" s="194" t="s">
        <v>262</v>
      </c>
    </row>
    <row r="190" spans="1:65" s="14" customFormat="1" ht="11.25">
      <c r="B190" s="207"/>
      <c r="C190" s="208"/>
      <c r="D190" s="198" t="s">
        <v>131</v>
      </c>
      <c r="E190" s="209" t="s">
        <v>1</v>
      </c>
      <c r="F190" s="210" t="s">
        <v>209</v>
      </c>
      <c r="G190" s="208"/>
      <c r="H190" s="211">
        <v>2</v>
      </c>
      <c r="I190" s="212"/>
      <c r="J190" s="208"/>
      <c r="K190" s="208"/>
      <c r="L190" s="213"/>
      <c r="M190" s="214"/>
      <c r="N190" s="215"/>
      <c r="O190" s="215"/>
      <c r="P190" s="215"/>
      <c r="Q190" s="215"/>
      <c r="R190" s="215"/>
      <c r="S190" s="215"/>
      <c r="T190" s="216"/>
      <c r="AT190" s="217" t="s">
        <v>131</v>
      </c>
      <c r="AU190" s="217" t="s">
        <v>84</v>
      </c>
      <c r="AV190" s="14" t="s">
        <v>84</v>
      </c>
      <c r="AW190" s="14" t="s">
        <v>31</v>
      </c>
      <c r="AX190" s="14" t="s">
        <v>82</v>
      </c>
      <c r="AY190" s="217" t="s">
        <v>122</v>
      </c>
    </row>
    <row r="191" spans="1:65" s="2" customFormat="1" ht="12">
      <c r="A191" s="33"/>
      <c r="B191" s="34"/>
      <c r="C191" s="182" t="s">
        <v>263</v>
      </c>
      <c r="D191" s="182" t="s">
        <v>125</v>
      </c>
      <c r="E191" s="183" t="s">
        <v>264</v>
      </c>
      <c r="F191" s="184" t="s">
        <v>265</v>
      </c>
      <c r="G191" s="185" t="s">
        <v>207</v>
      </c>
      <c r="H191" s="186">
        <v>2</v>
      </c>
      <c r="I191" s="187"/>
      <c r="J191" s="188">
        <f>ROUND(I191*H191,2)</f>
        <v>0</v>
      </c>
      <c r="K191" s="189"/>
      <c r="L191" s="38"/>
      <c r="M191" s="190" t="s">
        <v>1</v>
      </c>
      <c r="N191" s="191" t="s">
        <v>39</v>
      </c>
      <c r="O191" s="70"/>
      <c r="P191" s="192">
        <f>O191*H191</f>
        <v>0</v>
      </c>
      <c r="Q191" s="192">
        <v>1.2E-4</v>
      </c>
      <c r="R191" s="192">
        <f>Q191*H191</f>
        <v>2.4000000000000001E-4</v>
      </c>
      <c r="S191" s="192">
        <v>0</v>
      </c>
      <c r="T191" s="193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204</v>
      </c>
      <c r="AT191" s="194" t="s">
        <v>125</v>
      </c>
      <c r="AU191" s="194" t="s">
        <v>84</v>
      </c>
      <c r="AY191" s="16" t="s">
        <v>122</v>
      </c>
      <c r="BE191" s="195">
        <f>IF(N191="základní",J191,0)</f>
        <v>0</v>
      </c>
      <c r="BF191" s="195">
        <f>IF(N191="snížená",J191,0)</f>
        <v>0</v>
      </c>
      <c r="BG191" s="195">
        <f>IF(N191="zákl. přenesená",J191,0)</f>
        <v>0</v>
      </c>
      <c r="BH191" s="195">
        <f>IF(N191="sníž. přenesená",J191,0)</f>
        <v>0</v>
      </c>
      <c r="BI191" s="195">
        <f>IF(N191="nulová",J191,0)</f>
        <v>0</v>
      </c>
      <c r="BJ191" s="16" t="s">
        <v>82</v>
      </c>
      <c r="BK191" s="195">
        <f>ROUND(I191*H191,2)</f>
        <v>0</v>
      </c>
      <c r="BL191" s="16" t="s">
        <v>204</v>
      </c>
      <c r="BM191" s="194" t="s">
        <v>266</v>
      </c>
    </row>
    <row r="192" spans="1:65" s="14" customFormat="1" ht="11.25">
      <c r="B192" s="207"/>
      <c r="C192" s="208"/>
      <c r="D192" s="198" t="s">
        <v>131</v>
      </c>
      <c r="E192" s="209" t="s">
        <v>1</v>
      </c>
      <c r="F192" s="210" t="s">
        <v>209</v>
      </c>
      <c r="G192" s="208"/>
      <c r="H192" s="211">
        <v>2</v>
      </c>
      <c r="I192" s="212"/>
      <c r="J192" s="208"/>
      <c r="K192" s="208"/>
      <c r="L192" s="213"/>
      <c r="M192" s="214"/>
      <c r="N192" s="215"/>
      <c r="O192" s="215"/>
      <c r="P192" s="215"/>
      <c r="Q192" s="215"/>
      <c r="R192" s="215"/>
      <c r="S192" s="215"/>
      <c r="T192" s="216"/>
      <c r="AT192" s="217" t="s">
        <v>131</v>
      </c>
      <c r="AU192" s="217" t="s">
        <v>84</v>
      </c>
      <c r="AV192" s="14" t="s">
        <v>84</v>
      </c>
      <c r="AW192" s="14" t="s">
        <v>31</v>
      </c>
      <c r="AX192" s="14" t="s">
        <v>82</v>
      </c>
      <c r="AY192" s="217" t="s">
        <v>122</v>
      </c>
    </row>
    <row r="193" spans="1:65" s="2" customFormat="1" ht="24">
      <c r="A193" s="33"/>
      <c r="B193" s="34"/>
      <c r="C193" s="218" t="s">
        <v>267</v>
      </c>
      <c r="D193" s="218" t="s">
        <v>219</v>
      </c>
      <c r="E193" s="219" t="s">
        <v>268</v>
      </c>
      <c r="F193" s="220" t="s">
        <v>269</v>
      </c>
      <c r="G193" s="221" t="s">
        <v>207</v>
      </c>
      <c r="H193" s="222">
        <v>2</v>
      </c>
      <c r="I193" s="223"/>
      <c r="J193" s="224">
        <f>ROUND(I193*H193,2)</f>
        <v>0</v>
      </c>
      <c r="K193" s="225"/>
      <c r="L193" s="226"/>
      <c r="M193" s="227" t="s">
        <v>1</v>
      </c>
      <c r="N193" s="228" t="s">
        <v>39</v>
      </c>
      <c r="O193" s="70"/>
      <c r="P193" s="192">
        <f>O193*H193</f>
        <v>0</v>
      </c>
      <c r="Q193" s="192">
        <v>1.8E-3</v>
      </c>
      <c r="R193" s="192">
        <f>Q193*H193</f>
        <v>3.5999999999999999E-3</v>
      </c>
      <c r="S193" s="192">
        <v>0</v>
      </c>
      <c r="T193" s="193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4" t="s">
        <v>222</v>
      </c>
      <c r="AT193" s="194" t="s">
        <v>219</v>
      </c>
      <c r="AU193" s="194" t="s">
        <v>84</v>
      </c>
      <c r="AY193" s="16" t="s">
        <v>122</v>
      </c>
      <c r="BE193" s="195">
        <f>IF(N193="základní",J193,0)</f>
        <v>0</v>
      </c>
      <c r="BF193" s="195">
        <f>IF(N193="snížená",J193,0)</f>
        <v>0</v>
      </c>
      <c r="BG193" s="195">
        <f>IF(N193="zákl. přenesená",J193,0)</f>
        <v>0</v>
      </c>
      <c r="BH193" s="195">
        <f>IF(N193="sníž. přenesená",J193,0)</f>
        <v>0</v>
      </c>
      <c r="BI193" s="195">
        <f>IF(N193="nulová",J193,0)</f>
        <v>0</v>
      </c>
      <c r="BJ193" s="16" t="s">
        <v>82</v>
      </c>
      <c r="BK193" s="195">
        <f>ROUND(I193*H193,2)</f>
        <v>0</v>
      </c>
      <c r="BL193" s="16" t="s">
        <v>204</v>
      </c>
      <c r="BM193" s="194" t="s">
        <v>270</v>
      </c>
    </row>
    <row r="194" spans="1:65" s="2" customFormat="1" ht="12">
      <c r="A194" s="33"/>
      <c r="B194" s="34"/>
      <c r="C194" s="182" t="s">
        <v>271</v>
      </c>
      <c r="D194" s="182" t="s">
        <v>125</v>
      </c>
      <c r="E194" s="183" t="s">
        <v>272</v>
      </c>
      <c r="F194" s="184" t="s">
        <v>273</v>
      </c>
      <c r="G194" s="185" t="s">
        <v>176</v>
      </c>
      <c r="H194" s="186">
        <v>3.1E-2</v>
      </c>
      <c r="I194" s="187"/>
      <c r="J194" s="188">
        <f>ROUND(I194*H194,2)</f>
        <v>0</v>
      </c>
      <c r="K194" s="189"/>
      <c r="L194" s="38"/>
      <c r="M194" s="190" t="s">
        <v>1</v>
      </c>
      <c r="N194" s="191" t="s">
        <v>39</v>
      </c>
      <c r="O194" s="70"/>
      <c r="P194" s="192">
        <f>O194*H194</f>
        <v>0</v>
      </c>
      <c r="Q194" s="192">
        <v>0</v>
      </c>
      <c r="R194" s="192">
        <f>Q194*H194</f>
        <v>0</v>
      </c>
      <c r="S194" s="192">
        <v>0</v>
      </c>
      <c r="T194" s="193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204</v>
      </c>
      <c r="AT194" s="194" t="s">
        <v>125</v>
      </c>
      <c r="AU194" s="194" t="s">
        <v>84</v>
      </c>
      <c r="AY194" s="16" t="s">
        <v>122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16" t="s">
        <v>82</v>
      </c>
      <c r="BK194" s="195">
        <f>ROUND(I194*H194,2)</f>
        <v>0</v>
      </c>
      <c r="BL194" s="16" t="s">
        <v>204</v>
      </c>
      <c r="BM194" s="194" t="s">
        <v>274</v>
      </c>
    </row>
    <row r="195" spans="1:65" s="12" customFormat="1" ht="22.9" customHeight="1">
      <c r="B195" s="166"/>
      <c r="C195" s="167"/>
      <c r="D195" s="168" t="s">
        <v>73</v>
      </c>
      <c r="E195" s="180" t="s">
        <v>275</v>
      </c>
      <c r="F195" s="180" t="s">
        <v>276</v>
      </c>
      <c r="G195" s="167"/>
      <c r="H195" s="167"/>
      <c r="I195" s="170"/>
      <c r="J195" s="181">
        <f>BK195</f>
        <v>0</v>
      </c>
      <c r="K195" s="167"/>
      <c r="L195" s="172"/>
      <c r="M195" s="173"/>
      <c r="N195" s="174"/>
      <c r="O195" s="174"/>
      <c r="P195" s="175">
        <f>SUM(P196:P224)</f>
        <v>0</v>
      </c>
      <c r="Q195" s="174"/>
      <c r="R195" s="175">
        <f>SUM(R196:R224)</f>
        <v>7.9699800000000015E-2</v>
      </c>
      <c r="S195" s="174"/>
      <c r="T195" s="176">
        <f>SUM(T196:T224)</f>
        <v>7.9424999999999996E-2</v>
      </c>
      <c r="AR195" s="177" t="s">
        <v>84</v>
      </c>
      <c r="AT195" s="178" t="s">
        <v>73</v>
      </c>
      <c r="AU195" s="178" t="s">
        <v>82</v>
      </c>
      <c r="AY195" s="177" t="s">
        <v>122</v>
      </c>
      <c r="BK195" s="179">
        <f>SUM(BK196:BK224)</f>
        <v>0</v>
      </c>
    </row>
    <row r="196" spans="1:65" s="2" customFormat="1" ht="12">
      <c r="A196" s="33"/>
      <c r="B196" s="34"/>
      <c r="C196" s="182" t="s">
        <v>277</v>
      </c>
      <c r="D196" s="182" t="s">
        <v>125</v>
      </c>
      <c r="E196" s="183" t="s">
        <v>278</v>
      </c>
      <c r="F196" s="184" t="s">
        <v>279</v>
      </c>
      <c r="G196" s="185" t="s">
        <v>128</v>
      </c>
      <c r="H196" s="186">
        <v>2.25</v>
      </c>
      <c r="I196" s="187"/>
      <c r="J196" s="188">
        <f>ROUND(I196*H196,2)</f>
        <v>0</v>
      </c>
      <c r="K196" s="189"/>
      <c r="L196" s="38"/>
      <c r="M196" s="190" t="s">
        <v>1</v>
      </c>
      <c r="N196" s="191" t="s">
        <v>39</v>
      </c>
      <c r="O196" s="70"/>
      <c r="P196" s="192">
        <f>O196*H196</f>
        <v>0</v>
      </c>
      <c r="Q196" s="192">
        <v>2.9999999999999997E-4</v>
      </c>
      <c r="R196" s="192">
        <f>Q196*H196</f>
        <v>6.7499999999999993E-4</v>
      </c>
      <c r="S196" s="192">
        <v>0</v>
      </c>
      <c r="T196" s="193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204</v>
      </c>
      <c r="AT196" s="194" t="s">
        <v>125</v>
      </c>
      <c r="AU196" s="194" t="s">
        <v>84</v>
      </c>
      <c r="AY196" s="16" t="s">
        <v>122</v>
      </c>
      <c r="BE196" s="195">
        <f>IF(N196="základní",J196,0)</f>
        <v>0</v>
      </c>
      <c r="BF196" s="195">
        <f>IF(N196="snížená",J196,0)</f>
        <v>0</v>
      </c>
      <c r="BG196" s="195">
        <f>IF(N196="zákl. přenesená",J196,0)</f>
        <v>0</v>
      </c>
      <c r="BH196" s="195">
        <f>IF(N196="sníž. přenesená",J196,0)</f>
        <v>0</v>
      </c>
      <c r="BI196" s="195">
        <f>IF(N196="nulová",J196,0)</f>
        <v>0</v>
      </c>
      <c r="BJ196" s="16" t="s">
        <v>82</v>
      </c>
      <c r="BK196" s="195">
        <f>ROUND(I196*H196,2)</f>
        <v>0</v>
      </c>
      <c r="BL196" s="16" t="s">
        <v>204</v>
      </c>
      <c r="BM196" s="194" t="s">
        <v>280</v>
      </c>
    </row>
    <row r="197" spans="1:65" s="14" customFormat="1" ht="11.25">
      <c r="B197" s="207"/>
      <c r="C197" s="208"/>
      <c r="D197" s="198" t="s">
        <v>131</v>
      </c>
      <c r="E197" s="209" t="s">
        <v>1</v>
      </c>
      <c r="F197" s="210" t="s">
        <v>281</v>
      </c>
      <c r="G197" s="208"/>
      <c r="H197" s="211">
        <v>2.25</v>
      </c>
      <c r="I197" s="212"/>
      <c r="J197" s="208"/>
      <c r="K197" s="208"/>
      <c r="L197" s="213"/>
      <c r="M197" s="214"/>
      <c r="N197" s="215"/>
      <c r="O197" s="215"/>
      <c r="P197" s="215"/>
      <c r="Q197" s="215"/>
      <c r="R197" s="215"/>
      <c r="S197" s="215"/>
      <c r="T197" s="216"/>
      <c r="AT197" s="217" t="s">
        <v>131</v>
      </c>
      <c r="AU197" s="217" t="s">
        <v>84</v>
      </c>
      <c r="AV197" s="14" t="s">
        <v>84</v>
      </c>
      <c r="AW197" s="14" t="s">
        <v>31</v>
      </c>
      <c r="AX197" s="14" t="s">
        <v>82</v>
      </c>
      <c r="AY197" s="217" t="s">
        <v>122</v>
      </c>
    </row>
    <row r="198" spans="1:65" s="2" customFormat="1" ht="12">
      <c r="A198" s="33"/>
      <c r="B198" s="34"/>
      <c r="C198" s="182" t="s">
        <v>222</v>
      </c>
      <c r="D198" s="182" t="s">
        <v>125</v>
      </c>
      <c r="E198" s="183" t="s">
        <v>282</v>
      </c>
      <c r="F198" s="184" t="s">
        <v>283</v>
      </c>
      <c r="G198" s="185" t="s">
        <v>143</v>
      </c>
      <c r="H198" s="186">
        <v>3.6</v>
      </c>
      <c r="I198" s="187"/>
      <c r="J198" s="188">
        <f>ROUND(I198*H198,2)</f>
        <v>0</v>
      </c>
      <c r="K198" s="189"/>
      <c r="L198" s="38"/>
      <c r="M198" s="190" t="s">
        <v>1</v>
      </c>
      <c r="N198" s="191" t="s">
        <v>39</v>
      </c>
      <c r="O198" s="70"/>
      <c r="P198" s="192">
        <f>O198*H198</f>
        <v>0</v>
      </c>
      <c r="Q198" s="192">
        <v>3.4000000000000002E-4</v>
      </c>
      <c r="R198" s="192">
        <f>Q198*H198</f>
        <v>1.224E-3</v>
      </c>
      <c r="S198" s="192">
        <v>0</v>
      </c>
      <c r="T198" s="193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4" t="s">
        <v>204</v>
      </c>
      <c r="AT198" s="194" t="s">
        <v>125</v>
      </c>
      <c r="AU198" s="194" t="s">
        <v>84</v>
      </c>
      <c r="AY198" s="16" t="s">
        <v>122</v>
      </c>
      <c r="BE198" s="195">
        <f>IF(N198="základní",J198,0)</f>
        <v>0</v>
      </c>
      <c r="BF198" s="195">
        <f>IF(N198="snížená",J198,0)</f>
        <v>0</v>
      </c>
      <c r="BG198" s="195">
        <f>IF(N198="zákl. přenesená",J198,0)</f>
        <v>0</v>
      </c>
      <c r="BH198" s="195">
        <f>IF(N198="sníž. přenesená",J198,0)</f>
        <v>0</v>
      </c>
      <c r="BI198" s="195">
        <f>IF(N198="nulová",J198,0)</f>
        <v>0</v>
      </c>
      <c r="BJ198" s="16" t="s">
        <v>82</v>
      </c>
      <c r="BK198" s="195">
        <f>ROUND(I198*H198,2)</f>
        <v>0</v>
      </c>
      <c r="BL198" s="16" t="s">
        <v>204</v>
      </c>
      <c r="BM198" s="194" t="s">
        <v>284</v>
      </c>
    </row>
    <row r="199" spans="1:65" s="14" customFormat="1" ht="11.25">
      <c r="B199" s="207"/>
      <c r="C199" s="208"/>
      <c r="D199" s="198" t="s">
        <v>131</v>
      </c>
      <c r="E199" s="209" t="s">
        <v>1</v>
      </c>
      <c r="F199" s="210" t="s">
        <v>285</v>
      </c>
      <c r="G199" s="208"/>
      <c r="H199" s="211">
        <v>3.6</v>
      </c>
      <c r="I199" s="212"/>
      <c r="J199" s="208"/>
      <c r="K199" s="208"/>
      <c r="L199" s="213"/>
      <c r="M199" s="214"/>
      <c r="N199" s="215"/>
      <c r="O199" s="215"/>
      <c r="P199" s="215"/>
      <c r="Q199" s="215"/>
      <c r="R199" s="215"/>
      <c r="S199" s="215"/>
      <c r="T199" s="216"/>
      <c r="AT199" s="217" t="s">
        <v>131</v>
      </c>
      <c r="AU199" s="217" t="s">
        <v>84</v>
      </c>
      <c r="AV199" s="14" t="s">
        <v>84</v>
      </c>
      <c r="AW199" s="14" t="s">
        <v>31</v>
      </c>
      <c r="AX199" s="14" t="s">
        <v>82</v>
      </c>
      <c r="AY199" s="217" t="s">
        <v>122</v>
      </c>
    </row>
    <row r="200" spans="1:65" s="2" customFormat="1" ht="12">
      <c r="A200" s="33"/>
      <c r="B200" s="34"/>
      <c r="C200" s="218" t="s">
        <v>286</v>
      </c>
      <c r="D200" s="218" t="s">
        <v>219</v>
      </c>
      <c r="E200" s="219" t="s">
        <v>287</v>
      </c>
      <c r="F200" s="220" t="s">
        <v>288</v>
      </c>
      <c r="G200" s="221" t="s">
        <v>143</v>
      </c>
      <c r="H200" s="222">
        <v>3.96</v>
      </c>
      <c r="I200" s="223"/>
      <c r="J200" s="224">
        <f>ROUND(I200*H200,2)</f>
        <v>0</v>
      </c>
      <c r="K200" s="225"/>
      <c r="L200" s="226"/>
      <c r="M200" s="227" t="s">
        <v>1</v>
      </c>
      <c r="N200" s="228" t="s">
        <v>39</v>
      </c>
      <c r="O200" s="70"/>
      <c r="P200" s="192">
        <f>O200*H200</f>
        <v>0</v>
      </c>
      <c r="Q200" s="192">
        <v>3.8000000000000002E-4</v>
      </c>
      <c r="R200" s="192">
        <f>Q200*H200</f>
        <v>1.5048000000000001E-3</v>
      </c>
      <c r="S200" s="192">
        <v>0</v>
      </c>
      <c r="T200" s="193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222</v>
      </c>
      <c r="AT200" s="194" t="s">
        <v>219</v>
      </c>
      <c r="AU200" s="194" t="s">
        <v>84</v>
      </c>
      <c r="AY200" s="16" t="s">
        <v>122</v>
      </c>
      <c r="BE200" s="195">
        <f>IF(N200="základní",J200,0)</f>
        <v>0</v>
      </c>
      <c r="BF200" s="195">
        <f>IF(N200="snížená",J200,0)</f>
        <v>0</v>
      </c>
      <c r="BG200" s="195">
        <f>IF(N200="zákl. přenesená",J200,0)</f>
        <v>0</v>
      </c>
      <c r="BH200" s="195">
        <f>IF(N200="sníž. přenesená",J200,0)</f>
        <v>0</v>
      </c>
      <c r="BI200" s="195">
        <f>IF(N200="nulová",J200,0)</f>
        <v>0</v>
      </c>
      <c r="BJ200" s="16" t="s">
        <v>82</v>
      </c>
      <c r="BK200" s="195">
        <f>ROUND(I200*H200,2)</f>
        <v>0</v>
      </c>
      <c r="BL200" s="16" t="s">
        <v>204</v>
      </c>
      <c r="BM200" s="194" t="s">
        <v>289</v>
      </c>
    </row>
    <row r="201" spans="1:65" s="14" customFormat="1" ht="11.25">
      <c r="B201" s="207"/>
      <c r="C201" s="208"/>
      <c r="D201" s="198" t="s">
        <v>131</v>
      </c>
      <c r="E201" s="209" t="s">
        <v>1</v>
      </c>
      <c r="F201" s="210" t="s">
        <v>290</v>
      </c>
      <c r="G201" s="208"/>
      <c r="H201" s="211">
        <v>3.9600000000000004</v>
      </c>
      <c r="I201" s="212"/>
      <c r="J201" s="208"/>
      <c r="K201" s="208"/>
      <c r="L201" s="213"/>
      <c r="M201" s="214"/>
      <c r="N201" s="215"/>
      <c r="O201" s="215"/>
      <c r="P201" s="215"/>
      <c r="Q201" s="215"/>
      <c r="R201" s="215"/>
      <c r="S201" s="215"/>
      <c r="T201" s="216"/>
      <c r="AT201" s="217" t="s">
        <v>131</v>
      </c>
      <c r="AU201" s="217" t="s">
        <v>84</v>
      </c>
      <c r="AV201" s="14" t="s">
        <v>84</v>
      </c>
      <c r="AW201" s="14" t="s">
        <v>31</v>
      </c>
      <c r="AX201" s="14" t="s">
        <v>82</v>
      </c>
      <c r="AY201" s="217" t="s">
        <v>122</v>
      </c>
    </row>
    <row r="202" spans="1:65" s="2" customFormat="1" ht="12">
      <c r="A202" s="33"/>
      <c r="B202" s="34"/>
      <c r="C202" s="182" t="s">
        <v>291</v>
      </c>
      <c r="D202" s="182" t="s">
        <v>125</v>
      </c>
      <c r="E202" s="183" t="s">
        <v>292</v>
      </c>
      <c r="F202" s="184" t="s">
        <v>293</v>
      </c>
      <c r="G202" s="185" t="s">
        <v>128</v>
      </c>
      <c r="H202" s="186">
        <v>2.25</v>
      </c>
      <c r="I202" s="187"/>
      <c r="J202" s="188">
        <f>ROUND(I202*H202,2)</f>
        <v>0</v>
      </c>
      <c r="K202" s="189"/>
      <c r="L202" s="38"/>
      <c r="M202" s="190" t="s">
        <v>1</v>
      </c>
      <c r="N202" s="191" t="s">
        <v>39</v>
      </c>
      <c r="O202" s="70"/>
      <c r="P202" s="192">
        <f>O202*H202</f>
        <v>0</v>
      </c>
      <c r="Q202" s="192">
        <v>0</v>
      </c>
      <c r="R202" s="192">
        <f>Q202*H202</f>
        <v>0</v>
      </c>
      <c r="S202" s="192">
        <v>3.5299999999999998E-2</v>
      </c>
      <c r="T202" s="193">
        <f>S202*H202</f>
        <v>7.9424999999999996E-2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204</v>
      </c>
      <c r="AT202" s="194" t="s">
        <v>125</v>
      </c>
      <c r="AU202" s="194" t="s">
        <v>84</v>
      </c>
      <c r="AY202" s="16" t="s">
        <v>122</v>
      </c>
      <c r="BE202" s="195">
        <f>IF(N202="základní",J202,0)</f>
        <v>0</v>
      </c>
      <c r="BF202" s="195">
        <f>IF(N202="snížená",J202,0)</f>
        <v>0</v>
      </c>
      <c r="BG202" s="195">
        <f>IF(N202="zákl. přenesená",J202,0)</f>
        <v>0</v>
      </c>
      <c r="BH202" s="195">
        <f>IF(N202="sníž. přenesená",J202,0)</f>
        <v>0</v>
      </c>
      <c r="BI202" s="195">
        <f>IF(N202="nulová",J202,0)</f>
        <v>0</v>
      </c>
      <c r="BJ202" s="16" t="s">
        <v>82</v>
      </c>
      <c r="BK202" s="195">
        <f>ROUND(I202*H202,2)</f>
        <v>0</v>
      </c>
      <c r="BL202" s="16" t="s">
        <v>204</v>
      </c>
      <c r="BM202" s="194" t="s">
        <v>294</v>
      </c>
    </row>
    <row r="203" spans="1:65" s="13" customFormat="1" ht="11.25">
      <c r="B203" s="196"/>
      <c r="C203" s="197"/>
      <c r="D203" s="198" t="s">
        <v>131</v>
      </c>
      <c r="E203" s="199" t="s">
        <v>1</v>
      </c>
      <c r="F203" s="200" t="s">
        <v>150</v>
      </c>
      <c r="G203" s="197"/>
      <c r="H203" s="199" t="s">
        <v>1</v>
      </c>
      <c r="I203" s="201"/>
      <c r="J203" s="197"/>
      <c r="K203" s="197"/>
      <c r="L203" s="202"/>
      <c r="M203" s="203"/>
      <c r="N203" s="204"/>
      <c r="O203" s="204"/>
      <c r="P203" s="204"/>
      <c r="Q203" s="204"/>
      <c r="R203" s="204"/>
      <c r="S203" s="204"/>
      <c r="T203" s="205"/>
      <c r="AT203" s="206" t="s">
        <v>131</v>
      </c>
      <c r="AU203" s="206" t="s">
        <v>84</v>
      </c>
      <c r="AV203" s="13" t="s">
        <v>82</v>
      </c>
      <c r="AW203" s="13" t="s">
        <v>31</v>
      </c>
      <c r="AX203" s="13" t="s">
        <v>74</v>
      </c>
      <c r="AY203" s="206" t="s">
        <v>122</v>
      </c>
    </row>
    <row r="204" spans="1:65" s="14" customFormat="1" ht="11.25">
      <c r="B204" s="207"/>
      <c r="C204" s="208"/>
      <c r="D204" s="198" t="s">
        <v>131</v>
      </c>
      <c r="E204" s="209" t="s">
        <v>1</v>
      </c>
      <c r="F204" s="210" t="s">
        <v>151</v>
      </c>
      <c r="G204" s="208"/>
      <c r="H204" s="211">
        <v>2.25</v>
      </c>
      <c r="I204" s="212"/>
      <c r="J204" s="208"/>
      <c r="K204" s="208"/>
      <c r="L204" s="213"/>
      <c r="M204" s="214"/>
      <c r="N204" s="215"/>
      <c r="O204" s="215"/>
      <c r="P204" s="215"/>
      <c r="Q204" s="215"/>
      <c r="R204" s="215"/>
      <c r="S204" s="215"/>
      <c r="T204" s="216"/>
      <c r="AT204" s="217" t="s">
        <v>131</v>
      </c>
      <c r="AU204" s="217" t="s">
        <v>84</v>
      </c>
      <c r="AV204" s="14" t="s">
        <v>84</v>
      </c>
      <c r="AW204" s="14" t="s">
        <v>31</v>
      </c>
      <c r="AX204" s="14" t="s">
        <v>82</v>
      </c>
      <c r="AY204" s="217" t="s">
        <v>122</v>
      </c>
    </row>
    <row r="205" spans="1:65" s="2" customFormat="1" ht="24">
      <c r="A205" s="33"/>
      <c r="B205" s="34"/>
      <c r="C205" s="182" t="s">
        <v>295</v>
      </c>
      <c r="D205" s="182" t="s">
        <v>125</v>
      </c>
      <c r="E205" s="183" t="s">
        <v>296</v>
      </c>
      <c r="F205" s="184" t="s">
        <v>297</v>
      </c>
      <c r="G205" s="185" t="s">
        <v>128</v>
      </c>
      <c r="H205" s="186">
        <v>2.25</v>
      </c>
      <c r="I205" s="187"/>
      <c r="J205" s="188">
        <f>ROUND(I205*H205,2)</f>
        <v>0</v>
      </c>
      <c r="K205" s="189"/>
      <c r="L205" s="38"/>
      <c r="M205" s="190" t="s">
        <v>1</v>
      </c>
      <c r="N205" s="191" t="s">
        <v>39</v>
      </c>
      <c r="O205" s="70"/>
      <c r="P205" s="192">
        <f>O205*H205</f>
        <v>0</v>
      </c>
      <c r="Q205" s="192">
        <v>5.4000000000000003E-3</v>
      </c>
      <c r="R205" s="192">
        <f>Q205*H205</f>
        <v>1.2150000000000001E-2</v>
      </c>
      <c r="S205" s="192">
        <v>0</v>
      </c>
      <c r="T205" s="193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204</v>
      </c>
      <c r="AT205" s="194" t="s">
        <v>125</v>
      </c>
      <c r="AU205" s="194" t="s">
        <v>84</v>
      </c>
      <c r="AY205" s="16" t="s">
        <v>122</v>
      </c>
      <c r="BE205" s="195">
        <f>IF(N205="základní",J205,0)</f>
        <v>0</v>
      </c>
      <c r="BF205" s="195">
        <f>IF(N205="snížená",J205,0)</f>
        <v>0</v>
      </c>
      <c r="BG205" s="195">
        <f>IF(N205="zákl. přenesená",J205,0)</f>
        <v>0</v>
      </c>
      <c r="BH205" s="195">
        <f>IF(N205="sníž. přenesená",J205,0)</f>
        <v>0</v>
      </c>
      <c r="BI205" s="195">
        <f>IF(N205="nulová",J205,0)</f>
        <v>0</v>
      </c>
      <c r="BJ205" s="16" t="s">
        <v>82</v>
      </c>
      <c r="BK205" s="195">
        <f>ROUND(I205*H205,2)</f>
        <v>0</v>
      </c>
      <c r="BL205" s="16" t="s">
        <v>204</v>
      </c>
      <c r="BM205" s="194" t="s">
        <v>298</v>
      </c>
    </row>
    <row r="206" spans="1:65" s="13" customFormat="1" ht="11.25">
      <c r="B206" s="196"/>
      <c r="C206" s="197"/>
      <c r="D206" s="198" t="s">
        <v>131</v>
      </c>
      <c r="E206" s="199" t="s">
        <v>1</v>
      </c>
      <c r="F206" s="200" t="s">
        <v>150</v>
      </c>
      <c r="G206" s="197"/>
      <c r="H206" s="199" t="s">
        <v>1</v>
      </c>
      <c r="I206" s="201"/>
      <c r="J206" s="197"/>
      <c r="K206" s="197"/>
      <c r="L206" s="202"/>
      <c r="M206" s="203"/>
      <c r="N206" s="204"/>
      <c r="O206" s="204"/>
      <c r="P206" s="204"/>
      <c r="Q206" s="204"/>
      <c r="R206" s="204"/>
      <c r="S206" s="204"/>
      <c r="T206" s="205"/>
      <c r="AT206" s="206" t="s">
        <v>131</v>
      </c>
      <c r="AU206" s="206" t="s">
        <v>84</v>
      </c>
      <c r="AV206" s="13" t="s">
        <v>82</v>
      </c>
      <c r="AW206" s="13" t="s">
        <v>31</v>
      </c>
      <c r="AX206" s="13" t="s">
        <v>74</v>
      </c>
      <c r="AY206" s="206" t="s">
        <v>122</v>
      </c>
    </row>
    <row r="207" spans="1:65" s="14" customFormat="1" ht="11.25">
      <c r="B207" s="207"/>
      <c r="C207" s="208"/>
      <c r="D207" s="198" t="s">
        <v>131</v>
      </c>
      <c r="E207" s="209" t="s">
        <v>1</v>
      </c>
      <c r="F207" s="210" t="s">
        <v>151</v>
      </c>
      <c r="G207" s="208"/>
      <c r="H207" s="211">
        <v>2.25</v>
      </c>
      <c r="I207" s="212"/>
      <c r="J207" s="208"/>
      <c r="K207" s="208"/>
      <c r="L207" s="213"/>
      <c r="M207" s="214"/>
      <c r="N207" s="215"/>
      <c r="O207" s="215"/>
      <c r="P207" s="215"/>
      <c r="Q207" s="215"/>
      <c r="R207" s="215"/>
      <c r="S207" s="215"/>
      <c r="T207" s="216"/>
      <c r="AT207" s="217" t="s">
        <v>131</v>
      </c>
      <c r="AU207" s="217" t="s">
        <v>84</v>
      </c>
      <c r="AV207" s="14" t="s">
        <v>84</v>
      </c>
      <c r="AW207" s="14" t="s">
        <v>31</v>
      </c>
      <c r="AX207" s="14" t="s">
        <v>82</v>
      </c>
      <c r="AY207" s="217" t="s">
        <v>122</v>
      </c>
    </row>
    <row r="208" spans="1:65" s="2" customFormat="1" ht="12">
      <c r="A208" s="33"/>
      <c r="B208" s="34"/>
      <c r="C208" s="218" t="s">
        <v>299</v>
      </c>
      <c r="D208" s="218" t="s">
        <v>219</v>
      </c>
      <c r="E208" s="219" t="s">
        <v>300</v>
      </c>
      <c r="F208" s="220" t="s">
        <v>301</v>
      </c>
      <c r="G208" s="221" t="s">
        <v>128</v>
      </c>
      <c r="H208" s="222">
        <v>2.4750000000000001</v>
      </c>
      <c r="I208" s="223"/>
      <c r="J208" s="224">
        <f>ROUND(I208*H208,2)</f>
        <v>0</v>
      </c>
      <c r="K208" s="225"/>
      <c r="L208" s="226"/>
      <c r="M208" s="227" t="s">
        <v>1</v>
      </c>
      <c r="N208" s="228" t="s">
        <v>39</v>
      </c>
      <c r="O208" s="70"/>
      <c r="P208" s="192">
        <f>O208*H208</f>
        <v>0</v>
      </c>
      <c r="Q208" s="192">
        <v>2.3E-2</v>
      </c>
      <c r="R208" s="192">
        <f>Q208*H208</f>
        <v>5.6925000000000003E-2</v>
      </c>
      <c r="S208" s="192">
        <v>0</v>
      </c>
      <c r="T208" s="193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4" t="s">
        <v>222</v>
      </c>
      <c r="AT208" s="194" t="s">
        <v>219</v>
      </c>
      <c r="AU208" s="194" t="s">
        <v>84</v>
      </c>
      <c r="AY208" s="16" t="s">
        <v>122</v>
      </c>
      <c r="BE208" s="195">
        <f>IF(N208="základní",J208,0)</f>
        <v>0</v>
      </c>
      <c r="BF208" s="195">
        <f>IF(N208="snížená",J208,0)</f>
        <v>0</v>
      </c>
      <c r="BG208" s="195">
        <f>IF(N208="zákl. přenesená",J208,0)</f>
        <v>0</v>
      </c>
      <c r="BH208" s="195">
        <f>IF(N208="sníž. přenesená",J208,0)</f>
        <v>0</v>
      </c>
      <c r="BI208" s="195">
        <f>IF(N208="nulová",J208,0)</f>
        <v>0</v>
      </c>
      <c r="BJ208" s="16" t="s">
        <v>82</v>
      </c>
      <c r="BK208" s="195">
        <f>ROUND(I208*H208,2)</f>
        <v>0</v>
      </c>
      <c r="BL208" s="16" t="s">
        <v>204</v>
      </c>
      <c r="BM208" s="194" t="s">
        <v>302</v>
      </c>
    </row>
    <row r="209" spans="1:65" s="14" customFormat="1" ht="11.25">
      <c r="B209" s="207"/>
      <c r="C209" s="208"/>
      <c r="D209" s="198" t="s">
        <v>131</v>
      </c>
      <c r="E209" s="209" t="s">
        <v>1</v>
      </c>
      <c r="F209" s="210" t="s">
        <v>303</v>
      </c>
      <c r="G209" s="208"/>
      <c r="H209" s="211">
        <v>2.4750000000000001</v>
      </c>
      <c r="I209" s="212"/>
      <c r="J209" s="208"/>
      <c r="K209" s="208"/>
      <c r="L209" s="213"/>
      <c r="M209" s="214"/>
      <c r="N209" s="215"/>
      <c r="O209" s="215"/>
      <c r="P209" s="215"/>
      <c r="Q209" s="215"/>
      <c r="R209" s="215"/>
      <c r="S209" s="215"/>
      <c r="T209" s="216"/>
      <c r="AT209" s="217" t="s">
        <v>131</v>
      </c>
      <c r="AU209" s="217" t="s">
        <v>84</v>
      </c>
      <c r="AV209" s="14" t="s">
        <v>84</v>
      </c>
      <c r="AW209" s="14" t="s">
        <v>31</v>
      </c>
      <c r="AX209" s="14" t="s">
        <v>82</v>
      </c>
      <c r="AY209" s="217" t="s">
        <v>122</v>
      </c>
    </row>
    <row r="210" spans="1:65" s="2" customFormat="1" ht="24">
      <c r="A210" s="33"/>
      <c r="B210" s="34"/>
      <c r="C210" s="182" t="s">
        <v>304</v>
      </c>
      <c r="D210" s="182" t="s">
        <v>125</v>
      </c>
      <c r="E210" s="183" t="s">
        <v>305</v>
      </c>
      <c r="F210" s="184" t="s">
        <v>306</v>
      </c>
      <c r="G210" s="185" t="s">
        <v>128</v>
      </c>
      <c r="H210" s="186">
        <v>2.25</v>
      </c>
      <c r="I210" s="187"/>
      <c r="J210" s="188">
        <f>ROUND(I210*H210,2)</f>
        <v>0</v>
      </c>
      <c r="K210" s="189"/>
      <c r="L210" s="38"/>
      <c r="M210" s="190" t="s">
        <v>1</v>
      </c>
      <c r="N210" s="191" t="s">
        <v>39</v>
      </c>
      <c r="O210" s="70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204</v>
      </c>
      <c r="AT210" s="194" t="s">
        <v>125</v>
      </c>
      <c r="AU210" s="194" t="s">
        <v>84</v>
      </c>
      <c r="AY210" s="16" t="s">
        <v>122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16" t="s">
        <v>82</v>
      </c>
      <c r="BK210" s="195">
        <f>ROUND(I210*H210,2)</f>
        <v>0</v>
      </c>
      <c r="BL210" s="16" t="s">
        <v>204</v>
      </c>
      <c r="BM210" s="194" t="s">
        <v>307</v>
      </c>
    </row>
    <row r="211" spans="1:65" s="14" customFormat="1" ht="11.25">
      <c r="B211" s="207"/>
      <c r="C211" s="208"/>
      <c r="D211" s="198" t="s">
        <v>131</v>
      </c>
      <c r="E211" s="209" t="s">
        <v>1</v>
      </c>
      <c r="F211" s="210" t="s">
        <v>281</v>
      </c>
      <c r="G211" s="208"/>
      <c r="H211" s="211">
        <v>2.25</v>
      </c>
      <c r="I211" s="212"/>
      <c r="J211" s="208"/>
      <c r="K211" s="208"/>
      <c r="L211" s="213"/>
      <c r="M211" s="214"/>
      <c r="N211" s="215"/>
      <c r="O211" s="215"/>
      <c r="P211" s="215"/>
      <c r="Q211" s="215"/>
      <c r="R211" s="215"/>
      <c r="S211" s="215"/>
      <c r="T211" s="216"/>
      <c r="AT211" s="217" t="s">
        <v>131</v>
      </c>
      <c r="AU211" s="217" t="s">
        <v>84</v>
      </c>
      <c r="AV211" s="14" t="s">
        <v>84</v>
      </c>
      <c r="AW211" s="14" t="s">
        <v>31</v>
      </c>
      <c r="AX211" s="14" t="s">
        <v>82</v>
      </c>
      <c r="AY211" s="217" t="s">
        <v>122</v>
      </c>
    </row>
    <row r="212" spans="1:65" s="2" customFormat="1" ht="24">
      <c r="A212" s="33"/>
      <c r="B212" s="34"/>
      <c r="C212" s="182" t="s">
        <v>308</v>
      </c>
      <c r="D212" s="182" t="s">
        <v>125</v>
      </c>
      <c r="E212" s="183" t="s">
        <v>309</v>
      </c>
      <c r="F212" s="184" t="s">
        <v>310</v>
      </c>
      <c r="G212" s="185" t="s">
        <v>128</v>
      </c>
      <c r="H212" s="186">
        <v>2.25</v>
      </c>
      <c r="I212" s="187"/>
      <c r="J212" s="188">
        <f>ROUND(I212*H212,2)</f>
        <v>0</v>
      </c>
      <c r="K212" s="189"/>
      <c r="L212" s="38"/>
      <c r="M212" s="190" t="s">
        <v>1</v>
      </c>
      <c r="N212" s="191" t="s">
        <v>39</v>
      </c>
      <c r="O212" s="70"/>
      <c r="P212" s="192">
        <f>O212*H212</f>
        <v>0</v>
      </c>
      <c r="Q212" s="192">
        <v>0</v>
      </c>
      <c r="R212" s="192">
        <f>Q212*H212</f>
        <v>0</v>
      </c>
      <c r="S212" s="192">
        <v>0</v>
      </c>
      <c r="T212" s="19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4" t="s">
        <v>204</v>
      </c>
      <c r="AT212" s="194" t="s">
        <v>125</v>
      </c>
      <c r="AU212" s="194" t="s">
        <v>84</v>
      </c>
      <c r="AY212" s="16" t="s">
        <v>122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16" t="s">
        <v>82</v>
      </c>
      <c r="BK212" s="195">
        <f>ROUND(I212*H212,2)</f>
        <v>0</v>
      </c>
      <c r="BL212" s="16" t="s">
        <v>204</v>
      </c>
      <c r="BM212" s="194" t="s">
        <v>311</v>
      </c>
    </row>
    <row r="213" spans="1:65" s="2" customFormat="1" ht="24">
      <c r="A213" s="33"/>
      <c r="B213" s="34"/>
      <c r="C213" s="182" t="s">
        <v>312</v>
      </c>
      <c r="D213" s="182" t="s">
        <v>125</v>
      </c>
      <c r="E213" s="183" t="s">
        <v>313</v>
      </c>
      <c r="F213" s="184" t="s">
        <v>314</v>
      </c>
      <c r="G213" s="185" t="s">
        <v>128</v>
      </c>
      <c r="H213" s="186">
        <v>2.25</v>
      </c>
      <c r="I213" s="187"/>
      <c r="J213" s="188">
        <f>ROUND(I213*H213,2)</f>
        <v>0</v>
      </c>
      <c r="K213" s="189"/>
      <c r="L213" s="38"/>
      <c r="M213" s="190" t="s">
        <v>1</v>
      </c>
      <c r="N213" s="191" t="s">
        <v>39</v>
      </c>
      <c r="O213" s="70"/>
      <c r="P213" s="192">
        <f>O213*H213</f>
        <v>0</v>
      </c>
      <c r="Q213" s="192">
        <v>0</v>
      </c>
      <c r="R213" s="192">
        <f>Q213*H213</f>
        <v>0</v>
      </c>
      <c r="S213" s="192">
        <v>0</v>
      </c>
      <c r="T213" s="193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4" t="s">
        <v>204</v>
      </c>
      <c r="AT213" s="194" t="s">
        <v>125</v>
      </c>
      <c r="AU213" s="194" t="s">
        <v>84</v>
      </c>
      <c r="AY213" s="16" t="s">
        <v>122</v>
      </c>
      <c r="BE213" s="195">
        <f>IF(N213="základní",J213,0)</f>
        <v>0</v>
      </c>
      <c r="BF213" s="195">
        <f>IF(N213="snížená",J213,0)</f>
        <v>0</v>
      </c>
      <c r="BG213" s="195">
        <f>IF(N213="zákl. přenesená",J213,0)</f>
        <v>0</v>
      </c>
      <c r="BH213" s="195">
        <f>IF(N213="sníž. přenesená",J213,0)</f>
        <v>0</v>
      </c>
      <c r="BI213" s="195">
        <f>IF(N213="nulová",J213,0)</f>
        <v>0</v>
      </c>
      <c r="BJ213" s="16" t="s">
        <v>82</v>
      </c>
      <c r="BK213" s="195">
        <f>ROUND(I213*H213,2)</f>
        <v>0</v>
      </c>
      <c r="BL213" s="16" t="s">
        <v>204</v>
      </c>
      <c r="BM213" s="194" t="s">
        <v>315</v>
      </c>
    </row>
    <row r="214" spans="1:65" s="2" customFormat="1" ht="12">
      <c r="A214" s="33"/>
      <c r="B214" s="34"/>
      <c r="C214" s="182" t="s">
        <v>316</v>
      </c>
      <c r="D214" s="182" t="s">
        <v>125</v>
      </c>
      <c r="E214" s="183" t="s">
        <v>317</v>
      </c>
      <c r="F214" s="184" t="s">
        <v>318</v>
      </c>
      <c r="G214" s="185" t="s">
        <v>128</v>
      </c>
      <c r="H214" s="186">
        <v>2.25</v>
      </c>
      <c r="I214" s="187"/>
      <c r="J214" s="188">
        <f>ROUND(I214*H214,2)</f>
        <v>0</v>
      </c>
      <c r="K214" s="189"/>
      <c r="L214" s="38"/>
      <c r="M214" s="190" t="s">
        <v>1</v>
      </c>
      <c r="N214" s="191" t="s">
        <v>39</v>
      </c>
      <c r="O214" s="70"/>
      <c r="P214" s="192">
        <f>O214*H214</f>
        <v>0</v>
      </c>
      <c r="Q214" s="192">
        <v>1.5E-3</v>
      </c>
      <c r="R214" s="192">
        <f>Q214*H214</f>
        <v>3.375E-3</v>
      </c>
      <c r="S214" s="192">
        <v>0</v>
      </c>
      <c r="T214" s="193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4" t="s">
        <v>204</v>
      </c>
      <c r="AT214" s="194" t="s">
        <v>125</v>
      </c>
      <c r="AU214" s="194" t="s">
        <v>84</v>
      </c>
      <c r="AY214" s="16" t="s">
        <v>122</v>
      </c>
      <c r="BE214" s="195">
        <f>IF(N214="základní",J214,0)</f>
        <v>0</v>
      </c>
      <c r="BF214" s="195">
        <f>IF(N214="snížená",J214,0)</f>
        <v>0</v>
      </c>
      <c r="BG214" s="195">
        <f>IF(N214="zákl. přenesená",J214,0)</f>
        <v>0</v>
      </c>
      <c r="BH214" s="195">
        <f>IF(N214="sníž. přenesená",J214,0)</f>
        <v>0</v>
      </c>
      <c r="BI214" s="195">
        <f>IF(N214="nulová",J214,0)</f>
        <v>0</v>
      </c>
      <c r="BJ214" s="16" t="s">
        <v>82</v>
      </c>
      <c r="BK214" s="195">
        <f>ROUND(I214*H214,2)</f>
        <v>0</v>
      </c>
      <c r="BL214" s="16" t="s">
        <v>204</v>
      </c>
      <c r="BM214" s="194" t="s">
        <v>319</v>
      </c>
    </row>
    <row r="215" spans="1:65" s="14" customFormat="1" ht="11.25">
      <c r="B215" s="207"/>
      <c r="C215" s="208"/>
      <c r="D215" s="198" t="s">
        <v>131</v>
      </c>
      <c r="E215" s="209" t="s">
        <v>1</v>
      </c>
      <c r="F215" s="210" t="s">
        <v>281</v>
      </c>
      <c r="G215" s="208"/>
      <c r="H215" s="211">
        <v>2.25</v>
      </c>
      <c r="I215" s="212"/>
      <c r="J215" s="208"/>
      <c r="K215" s="208"/>
      <c r="L215" s="213"/>
      <c r="M215" s="214"/>
      <c r="N215" s="215"/>
      <c r="O215" s="215"/>
      <c r="P215" s="215"/>
      <c r="Q215" s="215"/>
      <c r="R215" s="215"/>
      <c r="S215" s="215"/>
      <c r="T215" s="216"/>
      <c r="AT215" s="217" t="s">
        <v>131</v>
      </c>
      <c r="AU215" s="217" t="s">
        <v>84</v>
      </c>
      <c r="AV215" s="14" t="s">
        <v>84</v>
      </c>
      <c r="AW215" s="14" t="s">
        <v>31</v>
      </c>
      <c r="AX215" s="14" t="s">
        <v>82</v>
      </c>
      <c r="AY215" s="217" t="s">
        <v>122</v>
      </c>
    </row>
    <row r="216" spans="1:65" s="2" customFormat="1" ht="12">
      <c r="A216" s="33"/>
      <c r="B216" s="34"/>
      <c r="C216" s="182" t="s">
        <v>320</v>
      </c>
      <c r="D216" s="182" t="s">
        <v>125</v>
      </c>
      <c r="E216" s="183" t="s">
        <v>321</v>
      </c>
      <c r="F216" s="184" t="s">
        <v>322</v>
      </c>
      <c r="G216" s="185" t="s">
        <v>143</v>
      </c>
      <c r="H216" s="186">
        <v>10.94</v>
      </c>
      <c r="I216" s="187"/>
      <c r="J216" s="188">
        <f>ROUND(I216*H216,2)</f>
        <v>0</v>
      </c>
      <c r="K216" s="189"/>
      <c r="L216" s="38"/>
      <c r="M216" s="190" t="s">
        <v>1</v>
      </c>
      <c r="N216" s="191" t="s">
        <v>39</v>
      </c>
      <c r="O216" s="70"/>
      <c r="P216" s="192">
        <f>O216*H216</f>
        <v>0</v>
      </c>
      <c r="Q216" s="192">
        <v>1E-4</v>
      </c>
      <c r="R216" s="192">
        <f>Q216*H216</f>
        <v>1.0939999999999999E-3</v>
      </c>
      <c r="S216" s="192">
        <v>0</v>
      </c>
      <c r="T216" s="193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4" t="s">
        <v>204</v>
      </c>
      <c r="AT216" s="194" t="s">
        <v>125</v>
      </c>
      <c r="AU216" s="194" t="s">
        <v>84</v>
      </c>
      <c r="AY216" s="16" t="s">
        <v>122</v>
      </c>
      <c r="BE216" s="195">
        <f>IF(N216="základní",J216,0)</f>
        <v>0</v>
      </c>
      <c r="BF216" s="195">
        <f>IF(N216="snížená",J216,0)</f>
        <v>0</v>
      </c>
      <c r="BG216" s="195">
        <f>IF(N216="zákl. přenesená",J216,0)</f>
        <v>0</v>
      </c>
      <c r="BH216" s="195">
        <f>IF(N216="sníž. přenesená",J216,0)</f>
        <v>0</v>
      </c>
      <c r="BI216" s="195">
        <f>IF(N216="nulová",J216,0)</f>
        <v>0</v>
      </c>
      <c r="BJ216" s="16" t="s">
        <v>82</v>
      </c>
      <c r="BK216" s="195">
        <f>ROUND(I216*H216,2)</f>
        <v>0</v>
      </c>
      <c r="BL216" s="16" t="s">
        <v>204</v>
      </c>
      <c r="BM216" s="194" t="s">
        <v>323</v>
      </c>
    </row>
    <row r="217" spans="1:65" s="13" customFormat="1" ht="11.25">
      <c r="B217" s="196"/>
      <c r="C217" s="197"/>
      <c r="D217" s="198" t="s">
        <v>131</v>
      </c>
      <c r="E217" s="199" t="s">
        <v>1</v>
      </c>
      <c r="F217" s="200" t="s">
        <v>324</v>
      </c>
      <c r="G217" s="197"/>
      <c r="H217" s="199" t="s">
        <v>1</v>
      </c>
      <c r="I217" s="201"/>
      <c r="J217" s="197"/>
      <c r="K217" s="197"/>
      <c r="L217" s="202"/>
      <c r="M217" s="203"/>
      <c r="N217" s="204"/>
      <c r="O217" s="204"/>
      <c r="P217" s="204"/>
      <c r="Q217" s="204"/>
      <c r="R217" s="204"/>
      <c r="S217" s="204"/>
      <c r="T217" s="205"/>
      <c r="AT217" s="206" t="s">
        <v>131</v>
      </c>
      <c r="AU217" s="206" t="s">
        <v>84</v>
      </c>
      <c r="AV217" s="13" t="s">
        <v>82</v>
      </c>
      <c r="AW217" s="13" t="s">
        <v>31</v>
      </c>
      <c r="AX217" s="13" t="s">
        <v>74</v>
      </c>
      <c r="AY217" s="206" t="s">
        <v>122</v>
      </c>
    </row>
    <row r="218" spans="1:65" s="14" customFormat="1" ht="11.25">
      <c r="B218" s="207"/>
      <c r="C218" s="208"/>
      <c r="D218" s="198" t="s">
        <v>131</v>
      </c>
      <c r="E218" s="209" t="s">
        <v>1</v>
      </c>
      <c r="F218" s="210" t="s">
        <v>325</v>
      </c>
      <c r="G218" s="208"/>
      <c r="H218" s="211">
        <v>10.94</v>
      </c>
      <c r="I218" s="212"/>
      <c r="J218" s="208"/>
      <c r="K218" s="208"/>
      <c r="L218" s="213"/>
      <c r="M218" s="214"/>
      <c r="N218" s="215"/>
      <c r="O218" s="215"/>
      <c r="P218" s="215"/>
      <c r="Q218" s="215"/>
      <c r="R218" s="215"/>
      <c r="S218" s="215"/>
      <c r="T218" s="216"/>
      <c r="AT218" s="217" t="s">
        <v>131</v>
      </c>
      <c r="AU218" s="217" t="s">
        <v>84</v>
      </c>
      <c r="AV218" s="14" t="s">
        <v>84</v>
      </c>
      <c r="AW218" s="14" t="s">
        <v>31</v>
      </c>
      <c r="AX218" s="14" t="s">
        <v>82</v>
      </c>
      <c r="AY218" s="217" t="s">
        <v>122</v>
      </c>
    </row>
    <row r="219" spans="1:65" s="2" customFormat="1" ht="12">
      <c r="A219" s="33"/>
      <c r="B219" s="34"/>
      <c r="C219" s="182" t="s">
        <v>326</v>
      </c>
      <c r="D219" s="182" t="s">
        <v>125</v>
      </c>
      <c r="E219" s="183" t="s">
        <v>327</v>
      </c>
      <c r="F219" s="184" t="s">
        <v>328</v>
      </c>
      <c r="G219" s="185" t="s">
        <v>207</v>
      </c>
      <c r="H219" s="186">
        <v>8</v>
      </c>
      <c r="I219" s="187"/>
      <c r="J219" s="188">
        <f>ROUND(I219*H219,2)</f>
        <v>0</v>
      </c>
      <c r="K219" s="189"/>
      <c r="L219" s="38"/>
      <c r="M219" s="190" t="s">
        <v>1</v>
      </c>
      <c r="N219" s="191" t="s">
        <v>39</v>
      </c>
      <c r="O219" s="70"/>
      <c r="P219" s="192">
        <f>O219*H219</f>
        <v>0</v>
      </c>
      <c r="Q219" s="192">
        <v>0</v>
      </c>
      <c r="R219" s="192">
        <f>Q219*H219</f>
        <v>0</v>
      </c>
      <c r="S219" s="192">
        <v>0</v>
      </c>
      <c r="T219" s="193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4" t="s">
        <v>204</v>
      </c>
      <c r="AT219" s="194" t="s">
        <v>125</v>
      </c>
      <c r="AU219" s="194" t="s">
        <v>84</v>
      </c>
      <c r="AY219" s="16" t="s">
        <v>122</v>
      </c>
      <c r="BE219" s="195">
        <f>IF(N219="základní",J219,0)</f>
        <v>0</v>
      </c>
      <c r="BF219" s="195">
        <f>IF(N219="snížená",J219,0)</f>
        <v>0</v>
      </c>
      <c r="BG219" s="195">
        <f>IF(N219="zákl. přenesená",J219,0)</f>
        <v>0</v>
      </c>
      <c r="BH219" s="195">
        <f>IF(N219="sníž. přenesená",J219,0)</f>
        <v>0</v>
      </c>
      <c r="BI219" s="195">
        <f>IF(N219="nulová",J219,0)</f>
        <v>0</v>
      </c>
      <c r="BJ219" s="16" t="s">
        <v>82</v>
      </c>
      <c r="BK219" s="195">
        <f>ROUND(I219*H219,2)</f>
        <v>0</v>
      </c>
      <c r="BL219" s="16" t="s">
        <v>204</v>
      </c>
      <c r="BM219" s="194" t="s">
        <v>329</v>
      </c>
    </row>
    <row r="220" spans="1:65" s="13" customFormat="1" ht="11.25">
      <c r="B220" s="196"/>
      <c r="C220" s="197"/>
      <c r="D220" s="198" t="s">
        <v>131</v>
      </c>
      <c r="E220" s="199" t="s">
        <v>1</v>
      </c>
      <c r="F220" s="200" t="s">
        <v>330</v>
      </c>
      <c r="G220" s="197"/>
      <c r="H220" s="199" t="s">
        <v>1</v>
      </c>
      <c r="I220" s="201"/>
      <c r="J220" s="197"/>
      <c r="K220" s="197"/>
      <c r="L220" s="202"/>
      <c r="M220" s="203"/>
      <c r="N220" s="204"/>
      <c r="O220" s="204"/>
      <c r="P220" s="204"/>
      <c r="Q220" s="204"/>
      <c r="R220" s="204"/>
      <c r="S220" s="204"/>
      <c r="T220" s="205"/>
      <c r="AT220" s="206" t="s">
        <v>131</v>
      </c>
      <c r="AU220" s="206" t="s">
        <v>84</v>
      </c>
      <c r="AV220" s="13" t="s">
        <v>82</v>
      </c>
      <c r="AW220" s="13" t="s">
        <v>31</v>
      </c>
      <c r="AX220" s="13" t="s">
        <v>74</v>
      </c>
      <c r="AY220" s="206" t="s">
        <v>122</v>
      </c>
    </row>
    <row r="221" spans="1:65" s="14" customFormat="1" ht="11.25">
      <c r="B221" s="207"/>
      <c r="C221" s="208"/>
      <c r="D221" s="198" t="s">
        <v>131</v>
      </c>
      <c r="E221" s="209" t="s">
        <v>1</v>
      </c>
      <c r="F221" s="210" t="s">
        <v>331</v>
      </c>
      <c r="G221" s="208"/>
      <c r="H221" s="211">
        <v>8</v>
      </c>
      <c r="I221" s="212"/>
      <c r="J221" s="208"/>
      <c r="K221" s="208"/>
      <c r="L221" s="213"/>
      <c r="M221" s="214"/>
      <c r="N221" s="215"/>
      <c r="O221" s="215"/>
      <c r="P221" s="215"/>
      <c r="Q221" s="215"/>
      <c r="R221" s="215"/>
      <c r="S221" s="215"/>
      <c r="T221" s="216"/>
      <c r="AT221" s="217" t="s">
        <v>131</v>
      </c>
      <c r="AU221" s="217" t="s">
        <v>84</v>
      </c>
      <c r="AV221" s="14" t="s">
        <v>84</v>
      </c>
      <c r="AW221" s="14" t="s">
        <v>31</v>
      </c>
      <c r="AX221" s="14" t="s">
        <v>82</v>
      </c>
      <c r="AY221" s="217" t="s">
        <v>122</v>
      </c>
    </row>
    <row r="222" spans="1:65" s="2" customFormat="1" ht="12">
      <c r="A222" s="33"/>
      <c r="B222" s="34"/>
      <c r="C222" s="182" t="s">
        <v>332</v>
      </c>
      <c r="D222" s="182" t="s">
        <v>125</v>
      </c>
      <c r="E222" s="183" t="s">
        <v>333</v>
      </c>
      <c r="F222" s="184" t="s">
        <v>334</v>
      </c>
      <c r="G222" s="185" t="s">
        <v>143</v>
      </c>
      <c r="H222" s="186">
        <v>8.6</v>
      </c>
      <c r="I222" s="187"/>
      <c r="J222" s="188">
        <f>ROUND(I222*H222,2)</f>
        <v>0</v>
      </c>
      <c r="K222" s="189"/>
      <c r="L222" s="38"/>
      <c r="M222" s="190" t="s">
        <v>1</v>
      </c>
      <c r="N222" s="191" t="s">
        <v>39</v>
      </c>
      <c r="O222" s="70"/>
      <c r="P222" s="192">
        <f>O222*H222</f>
        <v>0</v>
      </c>
      <c r="Q222" s="192">
        <v>3.2000000000000003E-4</v>
      </c>
      <c r="R222" s="192">
        <f>Q222*H222</f>
        <v>2.7520000000000001E-3</v>
      </c>
      <c r="S222" s="192">
        <v>0</v>
      </c>
      <c r="T222" s="193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4" t="s">
        <v>204</v>
      </c>
      <c r="AT222" s="194" t="s">
        <v>125</v>
      </c>
      <c r="AU222" s="194" t="s">
        <v>84</v>
      </c>
      <c r="AY222" s="16" t="s">
        <v>122</v>
      </c>
      <c r="BE222" s="195">
        <f>IF(N222="základní",J222,0)</f>
        <v>0</v>
      </c>
      <c r="BF222" s="195">
        <f>IF(N222="snížená",J222,0)</f>
        <v>0</v>
      </c>
      <c r="BG222" s="195">
        <f>IF(N222="zákl. přenesená",J222,0)</f>
        <v>0</v>
      </c>
      <c r="BH222" s="195">
        <f>IF(N222="sníž. přenesená",J222,0)</f>
        <v>0</v>
      </c>
      <c r="BI222" s="195">
        <f>IF(N222="nulová",J222,0)</f>
        <v>0</v>
      </c>
      <c r="BJ222" s="16" t="s">
        <v>82</v>
      </c>
      <c r="BK222" s="195">
        <f>ROUND(I222*H222,2)</f>
        <v>0</v>
      </c>
      <c r="BL222" s="16" t="s">
        <v>204</v>
      </c>
      <c r="BM222" s="194" t="s">
        <v>335</v>
      </c>
    </row>
    <row r="223" spans="1:65" s="14" customFormat="1" ht="11.25">
      <c r="B223" s="207"/>
      <c r="C223" s="208"/>
      <c r="D223" s="198" t="s">
        <v>131</v>
      </c>
      <c r="E223" s="209" t="s">
        <v>1</v>
      </c>
      <c r="F223" s="210" t="s">
        <v>336</v>
      </c>
      <c r="G223" s="208"/>
      <c r="H223" s="211">
        <v>8.6</v>
      </c>
      <c r="I223" s="212"/>
      <c r="J223" s="208"/>
      <c r="K223" s="208"/>
      <c r="L223" s="213"/>
      <c r="M223" s="214"/>
      <c r="N223" s="215"/>
      <c r="O223" s="215"/>
      <c r="P223" s="215"/>
      <c r="Q223" s="215"/>
      <c r="R223" s="215"/>
      <c r="S223" s="215"/>
      <c r="T223" s="216"/>
      <c r="AT223" s="217" t="s">
        <v>131</v>
      </c>
      <c r="AU223" s="217" t="s">
        <v>84</v>
      </c>
      <c r="AV223" s="14" t="s">
        <v>84</v>
      </c>
      <c r="AW223" s="14" t="s">
        <v>31</v>
      </c>
      <c r="AX223" s="14" t="s">
        <v>82</v>
      </c>
      <c r="AY223" s="217" t="s">
        <v>122</v>
      </c>
    </row>
    <row r="224" spans="1:65" s="2" customFormat="1" ht="12">
      <c r="A224" s="33"/>
      <c r="B224" s="34"/>
      <c r="C224" s="182" t="s">
        <v>337</v>
      </c>
      <c r="D224" s="182" t="s">
        <v>125</v>
      </c>
      <c r="E224" s="183" t="s">
        <v>338</v>
      </c>
      <c r="F224" s="184" t="s">
        <v>339</v>
      </c>
      <c r="G224" s="185" t="s">
        <v>176</v>
      </c>
      <c r="H224" s="186">
        <v>0.08</v>
      </c>
      <c r="I224" s="187"/>
      <c r="J224" s="188">
        <f>ROUND(I224*H224,2)</f>
        <v>0</v>
      </c>
      <c r="K224" s="189"/>
      <c r="L224" s="38"/>
      <c r="M224" s="190" t="s">
        <v>1</v>
      </c>
      <c r="N224" s="191" t="s">
        <v>39</v>
      </c>
      <c r="O224" s="70"/>
      <c r="P224" s="192">
        <f>O224*H224</f>
        <v>0</v>
      </c>
      <c r="Q224" s="192">
        <v>0</v>
      </c>
      <c r="R224" s="192">
        <f>Q224*H224</f>
        <v>0</v>
      </c>
      <c r="S224" s="192">
        <v>0</v>
      </c>
      <c r="T224" s="193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4" t="s">
        <v>204</v>
      </c>
      <c r="AT224" s="194" t="s">
        <v>125</v>
      </c>
      <c r="AU224" s="194" t="s">
        <v>84</v>
      </c>
      <c r="AY224" s="16" t="s">
        <v>122</v>
      </c>
      <c r="BE224" s="195">
        <f>IF(N224="základní",J224,0)</f>
        <v>0</v>
      </c>
      <c r="BF224" s="195">
        <f>IF(N224="snížená",J224,0)</f>
        <v>0</v>
      </c>
      <c r="BG224" s="195">
        <f>IF(N224="zákl. přenesená",J224,0)</f>
        <v>0</v>
      </c>
      <c r="BH224" s="195">
        <f>IF(N224="sníž. přenesená",J224,0)</f>
        <v>0</v>
      </c>
      <c r="BI224" s="195">
        <f>IF(N224="nulová",J224,0)</f>
        <v>0</v>
      </c>
      <c r="BJ224" s="16" t="s">
        <v>82</v>
      </c>
      <c r="BK224" s="195">
        <f>ROUND(I224*H224,2)</f>
        <v>0</v>
      </c>
      <c r="BL224" s="16" t="s">
        <v>204</v>
      </c>
      <c r="BM224" s="194" t="s">
        <v>340</v>
      </c>
    </row>
    <row r="225" spans="1:65" s="12" customFormat="1" ht="22.9" customHeight="1">
      <c r="B225" s="166"/>
      <c r="C225" s="167"/>
      <c r="D225" s="168" t="s">
        <v>73</v>
      </c>
      <c r="E225" s="180" t="s">
        <v>341</v>
      </c>
      <c r="F225" s="180" t="s">
        <v>342</v>
      </c>
      <c r="G225" s="167"/>
      <c r="H225" s="167"/>
      <c r="I225" s="170"/>
      <c r="J225" s="181">
        <f>BK225</f>
        <v>0</v>
      </c>
      <c r="K225" s="167"/>
      <c r="L225" s="172"/>
      <c r="M225" s="173"/>
      <c r="N225" s="174"/>
      <c r="O225" s="174"/>
      <c r="P225" s="175">
        <f>SUM(P226:P252)</f>
        <v>0</v>
      </c>
      <c r="Q225" s="174"/>
      <c r="R225" s="175">
        <f>SUM(R226:R252)</f>
        <v>0.33372000000000002</v>
      </c>
      <c r="S225" s="174"/>
      <c r="T225" s="176">
        <f>SUM(T226:T252)</f>
        <v>0.39439999999999997</v>
      </c>
      <c r="AR225" s="177" t="s">
        <v>84</v>
      </c>
      <c r="AT225" s="178" t="s">
        <v>73</v>
      </c>
      <c r="AU225" s="178" t="s">
        <v>82</v>
      </c>
      <c r="AY225" s="177" t="s">
        <v>122</v>
      </c>
      <c r="BK225" s="179">
        <f>SUM(BK226:BK252)</f>
        <v>0</v>
      </c>
    </row>
    <row r="226" spans="1:65" s="2" customFormat="1" ht="12">
      <c r="A226" s="33"/>
      <c r="B226" s="34"/>
      <c r="C226" s="182" t="s">
        <v>343</v>
      </c>
      <c r="D226" s="182" t="s">
        <v>125</v>
      </c>
      <c r="E226" s="183" t="s">
        <v>344</v>
      </c>
      <c r="F226" s="184" t="s">
        <v>345</v>
      </c>
      <c r="G226" s="185" t="s">
        <v>128</v>
      </c>
      <c r="H226" s="186">
        <v>14.5</v>
      </c>
      <c r="I226" s="187"/>
      <c r="J226" s="188">
        <f>ROUND(I226*H226,2)</f>
        <v>0</v>
      </c>
      <c r="K226" s="189"/>
      <c r="L226" s="38"/>
      <c r="M226" s="190" t="s">
        <v>1</v>
      </c>
      <c r="N226" s="191" t="s">
        <v>39</v>
      </c>
      <c r="O226" s="70"/>
      <c r="P226" s="192">
        <f>O226*H226</f>
        <v>0</v>
      </c>
      <c r="Q226" s="192">
        <v>2.9999999999999997E-4</v>
      </c>
      <c r="R226" s="192">
        <f>Q226*H226</f>
        <v>4.3499999999999997E-3</v>
      </c>
      <c r="S226" s="192">
        <v>0</v>
      </c>
      <c r="T226" s="193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4" t="s">
        <v>204</v>
      </c>
      <c r="AT226" s="194" t="s">
        <v>125</v>
      </c>
      <c r="AU226" s="194" t="s">
        <v>84</v>
      </c>
      <c r="AY226" s="16" t="s">
        <v>122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16" t="s">
        <v>82</v>
      </c>
      <c r="BK226" s="195">
        <f>ROUND(I226*H226,2)</f>
        <v>0</v>
      </c>
      <c r="BL226" s="16" t="s">
        <v>204</v>
      </c>
      <c r="BM226" s="194" t="s">
        <v>346</v>
      </c>
    </row>
    <row r="227" spans="1:65" s="14" customFormat="1" ht="11.25">
      <c r="B227" s="207"/>
      <c r="C227" s="208"/>
      <c r="D227" s="198" t="s">
        <v>131</v>
      </c>
      <c r="E227" s="209" t="s">
        <v>1</v>
      </c>
      <c r="F227" s="210" t="s">
        <v>133</v>
      </c>
      <c r="G227" s="208"/>
      <c r="H227" s="211">
        <v>14.5</v>
      </c>
      <c r="I227" s="212"/>
      <c r="J227" s="208"/>
      <c r="K227" s="208"/>
      <c r="L227" s="213"/>
      <c r="M227" s="214"/>
      <c r="N227" s="215"/>
      <c r="O227" s="215"/>
      <c r="P227" s="215"/>
      <c r="Q227" s="215"/>
      <c r="R227" s="215"/>
      <c r="S227" s="215"/>
      <c r="T227" s="216"/>
      <c r="AT227" s="217" t="s">
        <v>131</v>
      </c>
      <c r="AU227" s="217" t="s">
        <v>84</v>
      </c>
      <c r="AV227" s="14" t="s">
        <v>84</v>
      </c>
      <c r="AW227" s="14" t="s">
        <v>31</v>
      </c>
      <c r="AX227" s="14" t="s">
        <v>82</v>
      </c>
      <c r="AY227" s="217" t="s">
        <v>122</v>
      </c>
    </row>
    <row r="228" spans="1:65" s="2" customFormat="1" ht="12">
      <c r="A228" s="33"/>
      <c r="B228" s="34"/>
      <c r="C228" s="182" t="s">
        <v>347</v>
      </c>
      <c r="D228" s="182" t="s">
        <v>125</v>
      </c>
      <c r="E228" s="183" t="s">
        <v>348</v>
      </c>
      <c r="F228" s="184" t="s">
        <v>349</v>
      </c>
      <c r="G228" s="185" t="s">
        <v>128</v>
      </c>
      <c r="H228" s="186">
        <v>14.5</v>
      </c>
      <c r="I228" s="187"/>
      <c r="J228" s="188">
        <f>ROUND(I228*H228,2)</f>
        <v>0</v>
      </c>
      <c r="K228" s="189"/>
      <c r="L228" s="38"/>
      <c r="M228" s="190" t="s">
        <v>1</v>
      </c>
      <c r="N228" s="191" t="s">
        <v>39</v>
      </c>
      <c r="O228" s="70"/>
      <c r="P228" s="192">
        <f>O228*H228</f>
        <v>0</v>
      </c>
      <c r="Q228" s="192">
        <v>1.5E-3</v>
      </c>
      <c r="R228" s="192">
        <f>Q228*H228</f>
        <v>2.1750000000000002E-2</v>
      </c>
      <c r="S228" s="192">
        <v>0</v>
      </c>
      <c r="T228" s="193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4" t="s">
        <v>204</v>
      </c>
      <c r="AT228" s="194" t="s">
        <v>125</v>
      </c>
      <c r="AU228" s="194" t="s">
        <v>84</v>
      </c>
      <c r="AY228" s="16" t="s">
        <v>122</v>
      </c>
      <c r="BE228" s="195">
        <f>IF(N228="základní",J228,0)</f>
        <v>0</v>
      </c>
      <c r="BF228" s="195">
        <f>IF(N228="snížená",J228,0)</f>
        <v>0</v>
      </c>
      <c r="BG228" s="195">
        <f>IF(N228="zákl. přenesená",J228,0)</f>
        <v>0</v>
      </c>
      <c r="BH228" s="195">
        <f>IF(N228="sníž. přenesená",J228,0)</f>
        <v>0</v>
      </c>
      <c r="BI228" s="195">
        <f>IF(N228="nulová",J228,0)</f>
        <v>0</v>
      </c>
      <c r="BJ228" s="16" t="s">
        <v>82</v>
      </c>
      <c r="BK228" s="195">
        <f>ROUND(I228*H228,2)</f>
        <v>0</v>
      </c>
      <c r="BL228" s="16" t="s">
        <v>204</v>
      </c>
      <c r="BM228" s="194" t="s">
        <v>350</v>
      </c>
    </row>
    <row r="229" spans="1:65" s="14" customFormat="1" ht="11.25">
      <c r="B229" s="207"/>
      <c r="C229" s="208"/>
      <c r="D229" s="198" t="s">
        <v>131</v>
      </c>
      <c r="E229" s="209" t="s">
        <v>1</v>
      </c>
      <c r="F229" s="210" t="s">
        <v>133</v>
      </c>
      <c r="G229" s="208"/>
      <c r="H229" s="211">
        <v>14.5</v>
      </c>
      <c r="I229" s="212"/>
      <c r="J229" s="208"/>
      <c r="K229" s="208"/>
      <c r="L229" s="213"/>
      <c r="M229" s="214"/>
      <c r="N229" s="215"/>
      <c r="O229" s="215"/>
      <c r="P229" s="215"/>
      <c r="Q229" s="215"/>
      <c r="R229" s="215"/>
      <c r="S229" s="215"/>
      <c r="T229" s="216"/>
      <c r="AT229" s="217" t="s">
        <v>131</v>
      </c>
      <c r="AU229" s="217" t="s">
        <v>84</v>
      </c>
      <c r="AV229" s="14" t="s">
        <v>84</v>
      </c>
      <c r="AW229" s="14" t="s">
        <v>31</v>
      </c>
      <c r="AX229" s="14" t="s">
        <v>82</v>
      </c>
      <c r="AY229" s="217" t="s">
        <v>122</v>
      </c>
    </row>
    <row r="230" spans="1:65" s="2" customFormat="1" ht="12">
      <c r="A230" s="33"/>
      <c r="B230" s="34"/>
      <c r="C230" s="182" t="s">
        <v>351</v>
      </c>
      <c r="D230" s="182" t="s">
        <v>125</v>
      </c>
      <c r="E230" s="183" t="s">
        <v>352</v>
      </c>
      <c r="F230" s="184" t="s">
        <v>353</v>
      </c>
      <c r="G230" s="185" t="s">
        <v>143</v>
      </c>
      <c r="H230" s="186">
        <v>8</v>
      </c>
      <c r="I230" s="187"/>
      <c r="J230" s="188">
        <f>ROUND(I230*H230,2)</f>
        <v>0</v>
      </c>
      <c r="K230" s="189"/>
      <c r="L230" s="38"/>
      <c r="M230" s="190" t="s">
        <v>1</v>
      </c>
      <c r="N230" s="191" t="s">
        <v>39</v>
      </c>
      <c r="O230" s="70"/>
      <c r="P230" s="192">
        <f>O230*H230</f>
        <v>0</v>
      </c>
      <c r="Q230" s="192">
        <v>2.7999999999999998E-4</v>
      </c>
      <c r="R230" s="192">
        <f>Q230*H230</f>
        <v>2.2399999999999998E-3</v>
      </c>
      <c r="S230" s="192">
        <v>0</v>
      </c>
      <c r="T230" s="193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4" t="s">
        <v>204</v>
      </c>
      <c r="AT230" s="194" t="s">
        <v>125</v>
      </c>
      <c r="AU230" s="194" t="s">
        <v>84</v>
      </c>
      <c r="AY230" s="16" t="s">
        <v>122</v>
      </c>
      <c r="BE230" s="195">
        <f>IF(N230="základní",J230,0)</f>
        <v>0</v>
      </c>
      <c r="BF230" s="195">
        <f>IF(N230="snížená",J230,0)</f>
        <v>0</v>
      </c>
      <c r="BG230" s="195">
        <f>IF(N230="zákl. přenesená",J230,0)</f>
        <v>0</v>
      </c>
      <c r="BH230" s="195">
        <f>IF(N230="sníž. přenesená",J230,0)</f>
        <v>0</v>
      </c>
      <c r="BI230" s="195">
        <f>IF(N230="nulová",J230,0)</f>
        <v>0</v>
      </c>
      <c r="BJ230" s="16" t="s">
        <v>82</v>
      </c>
      <c r="BK230" s="195">
        <f>ROUND(I230*H230,2)</f>
        <v>0</v>
      </c>
      <c r="BL230" s="16" t="s">
        <v>204</v>
      </c>
      <c r="BM230" s="194" t="s">
        <v>354</v>
      </c>
    </row>
    <row r="231" spans="1:65" s="14" customFormat="1" ht="11.25">
      <c r="B231" s="207"/>
      <c r="C231" s="208"/>
      <c r="D231" s="198" t="s">
        <v>131</v>
      </c>
      <c r="E231" s="209" t="s">
        <v>1</v>
      </c>
      <c r="F231" s="210" t="s">
        <v>355</v>
      </c>
      <c r="G231" s="208"/>
      <c r="H231" s="211">
        <v>8</v>
      </c>
      <c r="I231" s="212"/>
      <c r="J231" s="208"/>
      <c r="K231" s="208"/>
      <c r="L231" s="213"/>
      <c r="M231" s="214"/>
      <c r="N231" s="215"/>
      <c r="O231" s="215"/>
      <c r="P231" s="215"/>
      <c r="Q231" s="215"/>
      <c r="R231" s="215"/>
      <c r="S231" s="215"/>
      <c r="T231" s="216"/>
      <c r="AT231" s="217" t="s">
        <v>131</v>
      </c>
      <c r="AU231" s="217" t="s">
        <v>84</v>
      </c>
      <c r="AV231" s="14" t="s">
        <v>84</v>
      </c>
      <c r="AW231" s="14" t="s">
        <v>31</v>
      </c>
      <c r="AX231" s="14" t="s">
        <v>82</v>
      </c>
      <c r="AY231" s="217" t="s">
        <v>122</v>
      </c>
    </row>
    <row r="232" spans="1:65" s="2" customFormat="1" ht="12">
      <c r="A232" s="33"/>
      <c r="B232" s="34"/>
      <c r="C232" s="182" t="s">
        <v>356</v>
      </c>
      <c r="D232" s="182" t="s">
        <v>125</v>
      </c>
      <c r="E232" s="183" t="s">
        <v>357</v>
      </c>
      <c r="F232" s="184" t="s">
        <v>358</v>
      </c>
      <c r="G232" s="185" t="s">
        <v>128</v>
      </c>
      <c r="H232" s="186">
        <v>14.5</v>
      </c>
      <c r="I232" s="187"/>
      <c r="J232" s="188">
        <f>ROUND(I232*H232,2)</f>
        <v>0</v>
      </c>
      <c r="K232" s="189"/>
      <c r="L232" s="38"/>
      <c r="M232" s="190" t="s">
        <v>1</v>
      </c>
      <c r="N232" s="191" t="s">
        <v>39</v>
      </c>
      <c r="O232" s="70"/>
      <c r="P232" s="192">
        <f>O232*H232</f>
        <v>0</v>
      </c>
      <c r="Q232" s="192">
        <v>0</v>
      </c>
      <c r="R232" s="192">
        <f>Q232*H232</f>
        <v>0</v>
      </c>
      <c r="S232" s="192">
        <v>2.7199999999999998E-2</v>
      </c>
      <c r="T232" s="193">
        <f>S232*H232</f>
        <v>0.39439999999999997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94" t="s">
        <v>204</v>
      </c>
      <c r="AT232" s="194" t="s">
        <v>125</v>
      </c>
      <c r="AU232" s="194" t="s">
        <v>84</v>
      </c>
      <c r="AY232" s="16" t="s">
        <v>122</v>
      </c>
      <c r="BE232" s="195">
        <f>IF(N232="základní",J232,0)</f>
        <v>0</v>
      </c>
      <c r="BF232" s="195">
        <f>IF(N232="snížená",J232,0)</f>
        <v>0</v>
      </c>
      <c r="BG232" s="195">
        <f>IF(N232="zákl. přenesená",J232,0)</f>
        <v>0</v>
      </c>
      <c r="BH232" s="195">
        <f>IF(N232="sníž. přenesená",J232,0)</f>
        <v>0</v>
      </c>
      <c r="BI232" s="195">
        <f>IF(N232="nulová",J232,0)</f>
        <v>0</v>
      </c>
      <c r="BJ232" s="16" t="s">
        <v>82</v>
      </c>
      <c r="BK232" s="195">
        <f>ROUND(I232*H232,2)</f>
        <v>0</v>
      </c>
      <c r="BL232" s="16" t="s">
        <v>204</v>
      </c>
      <c r="BM232" s="194" t="s">
        <v>359</v>
      </c>
    </row>
    <row r="233" spans="1:65" s="13" customFormat="1" ht="11.25">
      <c r="B233" s="196"/>
      <c r="C233" s="197"/>
      <c r="D233" s="198" t="s">
        <v>131</v>
      </c>
      <c r="E233" s="199" t="s">
        <v>1</v>
      </c>
      <c r="F233" s="200" t="s">
        <v>150</v>
      </c>
      <c r="G233" s="197"/>
      <c r="H233" s="199" t="s">
        <v>1</v>
      </c>
      <c r="I233" s="201"/>
      <c r="J233" s="197"/>
      <c r="K233" s="197"/>
      <c r="L233" s="202"/>
      <c r="M233" s="203"/>
      <c r="N233" s="204"/>
      <c r="O233" s="204"/>
      <c r="P233" s="204"/>
      <c r="Q233" s="204"/>
      <c r="R233" s="204"/>
      <c r="S233" s="204"/>
      <c r="T233" s="205"/>
      <c r="AT233" s="206" t="s">
        <v>131</v>
      </c>
      <c r="AU233" s="206" t="s">
        <v>84</v>
      </c>
      <c r="AV233" s="13" t="s">
        <v>82</v>
      </c>
      <c r="AW233" s="13" t="s">
        <v>31</v>
      </c>
      <c r="AX233" s="13" t="s">
        <v>74</v>
      </c>
      <c r="AY233" s="206" t="s">
        <v>122</v>
      </c>
    </row>
    <row r="234" spans="1:65" s="14" customFormat="1" ht="11.25">
      <c r="B234" s="207"/>
      <c r="C234" s="208"/>
      <c r="D234" s="198" t="s">
        <v>131</v>
      </c>
      <c r="E234" s="209" t="s">
        <v>1</v>
      </c>
      <c r="F234" s="210" t="s">
        <v>170</v>
      </c>
      <c r="G234" s="208"/>
      <c r="H234" s="211">
        <v>14.5</v>
      </c>
      <c r="I234" s="212"/>
      <c r="J234" s="208"/>
      <c r="K234" s="208"/>
      <c r="L234" s="213"/>
      <c r="M234" s="214"/>
      <c r="N234" s="215"/>
      <c r="O234" s="215"/>
      <c r="P234" s="215"/>
      <c r="Q234" s="215"/>
      <c r="R234" s="215"/>
      <c r="S234" s="215"/>
      <c r="T234" s="216"/>
      <c r="AT234" s="217" t="s">
        <v>131</v>
      </c>
      <c r="AU234" s="217" t="s">
        <v>84</v>
      </c>
      <c r="AV234" s="14" t="s">
        <v>84</v>
      </c>
      <c r="AW234" s="14" t="s">
        <v>31</v>
      </c>
      <c r="AX234" s="14" t="s">
        <v>82</v>
      </c>
      <c r="AY234" s="217" t="s">
        <v>122</v>
      </c>
    </row>
    <row r="235" spans="1:65" s="2" customFormat="1" ht="24">
      <c r="A235" s="33"/>
      <c r="B235" s="34"/>
      <c r="C235" s="182" t="s">
        <v>360</v>
      </c>
      <c r="D235" s="182" t="s">
        <v>125</v>
      </c>
      <c r="E235" s="183" t="s">
        <v>361</v>
      </c>
      <c r="F235" s="184" t="s">
        <v>362</v>
      </c>
      <c r="G235" s="185" t="s">
        <v>128</v>
      </c>
      <c r="H235" s="186">
        <v>14.5</v>
      </c>
      <c r="I235" s="187"/>
      <c r="J235" s="188">
        <f>ROUND(I235*H235,2)</f>
        <v>0</v>
      </c>
      <c r="K235" s="189"/>
      <c r="L235" s="38"/>
      <c r="M235" s="190" t="s">
        <v>1</v>
      </c>
      <c r="N235" s="191" t="s">
        <v>39</v>
      </c>
      <c r="O235" s="70"/>
      <c r="P235" s="192">
        <f>O235*H235</f>
        <v>0</v>
      </c>
      <c r="Q235" s="192">
        <v>6.0499999999999998E-3</v>
      </c>
      <c r="R235" s="192">
        <f>Q235*H235</f>
        <v>8.7724999999999997E-2</v>
      </c>
      <c r="S235" s="192">
        <v>0</v>
      </c>
      <c r="T235" s="193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94" t="s">
        <v>204</v>
      </c>
      <c r="AT235" s="194" t="s">
        <v>125</v>
      </c>
      <c r="AU235" s="194" t="s">
        <v>84</v>
      </c>
      <c r="AY235" s="16" t="s">
        <v>122</v>
      </c>
      <c r="BE235" s="195">
        <f>IF(N235="základní",J235,0)</f>
        <v>0</v>
      </c>
      <c r="BF235" s="195">
        <f>IF(N235="snížená",J235,0)</f>
        <v>0</v>
      </c>
      <c r="BG235" s="195">
        <f>IF(N235="zákl. přenesená",J235,0)</f>
        <v>0</v>
      </c>
      <c r="BH235" s="195">
        <f>IF(N235="sníž. přenesená",J235,0)</f>
        <v>0</v>
      </c>
      <c r="BI235" s="195">
        <f>IF(N235="nulová",J235,0)</f>
        <v>0</v>
      </c>
      <c r="BJ235" s="16" t="s">
        <v>82</v>
      </c>
      <c r="BK235" s="195">
        <f>ROUND(I235*H235,2)</f>
        <v>0</v>
      </c>
      <c r="BL235" s="16" t="s">
        <v>204</v>
      </c>
      <c r="BM235" s="194" t="s">
        <v>363</v>
      </c>
    </row>
    <row r="236" spans="1:65" s="13" customFormat="1" ht="11.25">
      <c r="B236" s="196"/>
      <c r="C236" s="197"/>
      <c r="D236" s="198" t="s">
        <v>131</v>
      </c>
      <c r="E236" s="199" t="s">
        <v>1</v>
      </c>
      <c r="F236" s="200" t="s">
        <v>150</v>
      </c>
      <c r="G236" s="197"/>
      <c r="H236" s="199" t="s">
        <v>1</v>
      </c>
      <c r="I236" s="201"/>
      <c r="J236" s="197"/>
      <c r="K236" s="197"/>
      <c r="L236" s="202"/>
      <c r="M236" s="203"/>
      <c r="N236" s="204"/>
      <c r="O236" s="204"/>
      <c r="P236" s="204"/>
      <c r="Q236" s="204"/>
      <c r="R236" s="204"/>
      <c r="S236" s="204"/>
      <c r="T236" s="205"/>
      <c r="AT236" s="206" t="s">
        <v>131</v>
      </c>
      <c r="AU236" s="206" t="s">
        <v>84</v>
      </c>
      <c r="AV236" s="13" t="s">
        <v>82</v>
      </c>
      <c r="AW236" s="13" t="s">
        <v>31</v>
      </c>
      <c r="AX236" s="13" t="s">
        <v>74</v>
      </c>
      <c r="AY236" s="206" t="s">
        <v>122</v>
      </c>
    </row>
    <row r="237" spans="1:65" s="14" customFormat="1" ht="11.25">
      <c r="B237" s="207"/>
      <c r="C237" s="208"/>
      <c r="D237" s="198" t="s">
        <v>131</v>
      </c>
      <c r="E237" s="209" t="s">
        <v>1</v>
      </c>
      <c r="F237" s="210" t="s">
        <v>170</v>
      </c>
      <c r="G237" s="208"/>
      <c r="H237" s="211">
        <v>14.5</v>
      </c>
      <c r="I237" s="212"/>
      <c r="J237" s="208"/>
      <c r="K237" s="208"/>
      <c r="L237" s="213"/>
      <c r="M237" s="214"/>
      <c r="N237" s="215"/>
      <c r="O237" s="215"/>
      <c r="P237" s="215"/>
      <c r="Q237" s="215"/>
      <c r="R237" s="215"/>
      <c r="S237" s="215"/>
      <c r="T237" s="216"/>
      <c r="AT237" s="217" t="s">
        <v>131</v>
      </c>
      <c r="AU237" s="217" t="s">
        <v>84</v>
      </c>
      <c r="AV237" s="14" t="s">
        <v>84</v>
      </c>
      <c r="AW237" s="14" t="s">
        <v>31</v>
      </c>
      <c r="AX237" s="14" t="s">
        <v>82</v>
      </c>
      <c r="AY237" s="217" t="s">
        <v>122</v>
      </c>
    </row>
    <row r="238" spans="1:65" s="2" customFormat="1" ht="12">
      <c r="A238" s="33"/>
      <c r="B238" s="34"/>
      <c r="C238" s="218" t="s">
        <v>364</v>
      </c>
      <c r="D238" s="218" t="s">
        <v>219</v>
      </c>
      <c r="E238" s="219" t="s">
        <v>365</v>
      </c>
      <c r="F238" s="220" t="s">
        <v>366</v>
      </c>
      <c r="G238" s="221" t="s">
        <v>128</v>
      </c>
      <c r="H238" s="222">
        <v>15.95</v>
      </c>
      <c r="I238" s="223"/>
      <c r="J238" s="224">
        <f>ROUND(I238*H238,2)</f>
        <v>0</v>
      </c>
      <c r="K238" s="225"/>
      <c r="L238" s="226"/>
      <c r="M238" s="227" t="s">
        <v>1</v>
      </c>
      <c r="N238" s="228" t="s">
        <v>39</v>
      </c>
      <c r="O238" s="70"/>
      <c r="P238" s="192">
        <f>O238*H238</f>
        <v>0</v>
      </c>
      <c r="Q238" s="192">
        <v>1.29E-2</v>
      </c>
      <c r="R238" s="192">
        <f>Q238*H238</f>
        <v>0.20575499999999999</v>
      </c>
      <c r="S238" s="192">
        <v>0</v>
      </c>
      <c r="T238" s="193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4" t="s">
        <v>222</v>
      </c>
      <c r="AT238" s="194" t="s">
        <v>219</v>
      </c>
      <c r="AU238" s="194" t="s">
        <v>84</v>
      </c>
      <c r="AY238" s="16" t="s">
        <v>122</v>
      </c>
      <c r="BE238" s="195">
        <f>IF(N238="základní",J238,0)</f>
        <v>0</v>
      </c>
      <c r="BF238" s="195">
        <f>IF(N238="snížená",J238,0)</f>
        <v>0</v>
      </c>
      <c r="BG238" s="195">
        <f>IF(N238="zákl. přenesená",J238,0)</f>
        <v>0</v>
      </c>
      <c r="BH238" s="195">
        <f>IF(N238="sníž. přenesená",J238,0)</f>
        <v>0</v>
      </c>
      <c r="BI238" s="195">
        <f>IF(N238="nulová",J238,0)</f>
        <v>0</v>
      </c>
      <c r="BJ238" s="16" t="s">
        <v>82</v>
      </c>
      <c r="BK238" s="195">
        <f>ROUND(I238*H238,2)</f>
        <v>0</v>
      </c>
      <c r="BL238" s="16" t="s">
        <v>204</v>
      </c>
      <c r="BM238" s="194" t="s">
        <v>367</v>
      </c>
    </row>
    <row r="239" spans="1:65" s="14" customFormat="1" ht="11.25">
      <c r="B239" s="207"/>
      <c r="C239" s="208"/>
      <c r="D239" s="198" t="s">
        <v>131</v>
      </c>
      <c r="E239" s="209" t="s">
        <v>1</v>
      </c>
      <c r="F239" s="210" t="s">
        <v>368</v>
      </c>
      <c r="G239" s="208"/>
      <c r="H239" s="211">
        <v>15.95</v>
      </c>
      <c r="I239" s="212"/>
      <c r="J239" s="208"/>
      <c r="K239" s="208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131</v>
      </c>
      <c r="AU239" s="217" t="s">
        <v>84</v>
      </c>
      <c r="AV239" s="14" t="s">
        <v>84</v>
      </c>
      <c r="AW239" s="14" t="s">
        <v>31</v>
      </c>
      <c r="AX239" s="14" t="s">
        <v>82</v>
      </c>
      <c r="AY239" s="217" t="s">
        <v>122</v>
      </c>
    </row>
    <row r="240" spans="1:65" s="2" customFormat="1" ht="24">
      <c r="A240" s="33"/>
      <c r="B240" s="34"/>
      <c r="C240" s="182" t="s">
        <v>369</v>
      </c>
      <c r="D240" s="182" t="s">
        <v>125</v>
      </c>
      <c r="E240" s="183" t="s">
        <v>370</v>
      </c>
      <c r="F240" s="184" t="s">
        <v>371</v>
      </c>
      <c r="G240" s="185" t="s">
        <v>128</v>
      </c>
      <c r="H240" s="186">
        <v>14.5</v>
      </c>
      <c r="I240" s="187"/>
      <c r="J240" s="188">
        <f>ROUND(I240*H240,2)</f>
        <v>0</v>
      </c>
      <c r="K240" s="189"/>
      <c r="L240" s="38"/>
      <c r="M240" s="190" t="s">
        <v>1</v>
      </c>
      <c r="N240" s="191" t="s">
        <v>39</v>
      </c>
      <c r="O240" s="70"/>
      <c r="P240" s="192">
        <f>O240*H240</f>
        <v>0</v>
      </c>
      <c r="Q240" s="192">
        <v>0</v>
      </c>
      <c r="R240" s="192">
        <f>Q240*H240</f>
        <v>0</v>
      </c>
      <c r="S240" s="192">
        <v>0</v>
      </c>
      <c r="T240" s="193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94" t="s">
        <v>204</v>
      </c>
      <c r="AT240" s="194" t="s">
        <v>125</v>
      </c>
      <c r="AU240" s="194" t="s">
        <v>84</v>
      </c>
      <c r="AY240" s="16" t="s">
        <v>122</v>
      </c>
      <c r="BE240" s="195">
        <f>IF(N240="základní",J240,0)</f>
        <v>0</v>
      </c>
      <c r="BF240" s="195">
        <f>IF(N240="snížená",J240,0)</f>
        <v>0</v>
      </c>
      <c r="BG240" s="195">
        <f>IF(N240="zákl. přenesená",J240,0)</f>
        <v>0</v>
      </c>
      <c r="BH240" s="195">
        <f>IF(N240="sníž. přenesená",J240,0)</f>
        <v>0</v>
      </c>
      <c r="BI240" s="195">
        <f>IF(N240="nulová",J240,0)</f>
        <v>0</v>
      </c>
      <c r="BJ240" s="16" t="s">
        <v>82</v>
      </c>
      <c r="BK240" s="195">
        <f>ROUND(I240*H240,2)</f>
        <v>0</v>
      </c>
      <c r="BL240" s="16" t="s">
        <v>204</v>
      </c>
      <c r="BM240" s="194" t="s">
        <v>372</v>
      </c>
    </row>
    <row r="241" spans="1:65" s="14" customFormat="1" ht="11.25">
      <c r="B241" s="207"/>
      <c r="C241" s="208"/>
      <c r="D241" s="198" t="s">
        <v>131</v>
      </c>
      <c r="E241" s="209" t="s">
        <v>1</v>
      </c>
      <c r="F241" s="210" t="s">
        <v>170</v>
      </c>
      <c r="G241" s="208"/>
      <c r="H241" s="211">
        <v>14.5</v>
      </c>
      <c r="I241" s="212"/>
      <c r="J241" s="208"/>
      <c r="K241" s="208"/>
      <c r="L241" s="213"/>
      <c r="M241" s="214"/>
      <c r="N241" s="215"/>
      <c r="O241" s="215"/>
      <c r="P241" s="215"/>
      <c r="Q241" s="215"/>
      <c r="R241" s="215"/>
      <c r="S241" s="215"/>
      <c r="T241" s="216"/>
      <c r="AT241" s="217" t="s">
        <v>131</v>
      </c>
      <c r="AU241" s="217" t="s">
        <v>84</v>
      </c>
      <c r="AV241" s="14" t="s">
        <v>84</v>
      </c>
      <c r="AW241" s="14" t="s">
        <v>31</v>
      </c>
      <c r="AX241" s="14" t="s">
        <v>82</v>
      </c>
      <c r="AY241" s="217" t="s">
        <v>122</v>
      </c>
    </row>
    <row r="242" spans="1:65" s="2" customFormat="1" ht="24">
      <c r="A242" s="33"/>
      <c r="B242" s="34"/>
      <c r="C242" s="182" t="s">
        <v>373</v>
      </c>
      <c r="D242" s="182" t="s">
        <v>125</v>
      </c>
      <c r="E242" s="183" t="s">
        <v>374</v>
      </c>
      <c r="F242" s="184" t="s">
        <v>375</v>
      </c>
      <c r="G242" s="185" t="s">
        <v>128</v>
      </c>
      <c r="H242" s="186">
        <v>14.5</v>
      </c>
      <c r="I242" s="187"/>
      <c r="J242" s="188">
        <f>ROUND(I242*H242,2)</f>
        <v>0</v>
      </c>
      <c r="K242" s="189"/>
      <c r="L242" s="38"/>
      <c r="M242" s="190" t="s">
        <v>1</v>
      </c>
      <c r="N242" s="191" t="s">
        <v>39</v>
      </c>
      <c r="O242" s="70"/>
      <c r="P242" s="192">
        <f>O242*H242</f>
        <v>0</v>
      </c>
      <c r="Q242" s="192">
        <v>0</v>
      </c>
      <c r="R242" s="192">
        <f>Q242*H242</f>
        <v>0</v>
      </c>
      <c r="S242" s="192">
        <v>0</v>
      </c>
      <c r="T242" s="193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4" t="s">
        <v>204</v>
      </c>
      <c r="AT242" s="194" t="s">
        <v>125</v>
      </c>
      <c r="AU242" s="194" t="s">
        <v>84</v>
      </c>
      <c r="AY242" s="16" t="s">
        <v>122</v>
      </c>
      <c r="BE242" s="195">
        <f>IF(N242="základní",J242,0)</f>
        <v>0</v>
      </c>
      <c r="BF242" s="195">
        <f>IF(N242="snížená",J242,0)</f>
        <v>0</v>
      </c>
      <c r="BG242" s="195">
        <f>IF(N242="zákl. přenesená",J242,0)</f>
        <v>0</v>
      </c>
      <c r="BH242" s="195">
        <f>IF(N242="sníž. přenesená",J242,0)</f>
        <v>0</v>
      </c>
      <c r="BI242" s="195">
        <f>IF(N242="nulová",J242,0)</f>
        <v>0</v>
      </c>
      <c r="BJ242" s="16" t="s">
        <v>82</v>
      </c>
      <c r="BK242" s="195">
        <f>ROUND(I242*H242,2)</f>
        <v>0</v>
      </c>
      <c r="BL242" s="16" t="s">
        <v>204</v>
      </c>
      <c r="BM242" s="194" t="s">
        <v>376</v>
      </c>
    </row>
    <row r="243" spans="1:65" s="2" customFormat="1" ht="12">
      <c r="A243" s="33"/>
      <c r="B243" s="34"/>
      <c r="C243" s="182" t="s">
        <v>377</v>
      </c>
      <c r="D243" s="182" t="s">
        <v>125</v>
      </c>
      <c r="E243" s="183" t="s">
        <v>378</v>
      </c>
      <c r="F243" s="184" t="s">
        <v>379</v>
      </c>
      <c r="G243" s="185" t="s">
        <v>143</v>
      </c>
      <c r="H243" s="186">
        <v>23</v>
      </c>
      <c r="I243" s="187"/>
      <c r="J243" s="188">
        <f>ROUND(I243*H243,2)</f>
        <v>0</v>
      </c>
      <c r="K243" s="189"/>
      <c r="L243" s="38"/>
      <c r="M243" s="190" t="s">
        <v>1</v>
      </c>
      <c r="N243" s="191" t="s">
        <v>39</v>
      </c>
      <c r="O243" s="70"/>
      <c r="P243" s="192">
        <f>O243*H243</f>
        <v>0</v>
      </c>
      <c r="Q243" s="192">
        <v>5.0000000000000001E-4</v>
      </c>
      <c r="R243" s="192">
        <f>Q243*H243</f>
        <v>1.15E-2</v>
      </c>
      <c r="S243" s="192">
        <v>0</v>
      </c>
      <c r="T243" s="193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94" t="s">
        <v>204</v>
      </c>
      <c r="AT243" s="194" t="s">
        <v>125</v>
      </c>
      <c r="AU243" s="194" t="s">
        <v>84</v>
      </c>
      <c r="AY243" s="16" t="s">
        <v>122</v>
      </c>
      <c r="BE243" s="195">
        <f>IF(N243="základní",J243,0)</f>
        <v>0</v>
      </c>
      <c r="BF243" s="195">
        <f>IF(N243="snížená",J243,0)</f>
        <v>0</v>
      </c>
      <c r="BG243" s="195">
        <f>IF(N243="zákl. přenesená",J243,0)</f>
        <v>0</v>
      </c>
      <c r="BH243" s="195">
        <f>IF(N243="sníž. přenesená",J243,0)</f>
        <v>0</v>
      </c>
      <c r="BI243" s="195">
        <f>IF(N243="nulová",J243,0)</f>
        <v>0</v>
      </c>
      <c r="BJ243" s="16" t="s">
        <v>82</v>
      </c>
      <c r="BK243" s="195">
        <f>ROUND(I243*H243,2)</f>
        <v>0</v>
      </c>
      <c r="BL243" s="16" t="s">
        <v>204</v>
      </c>
      <c r="BM243" s="194" t="s">
        <v>380</v>
      </c>
    </row>
    <row r="244" spans="1:65" s="13" customFormat="1" ht="11.25">
      <c r="B244" s="196"/>
      <c r="C244" s="197"/>
      <c r="D244" s="198" t="s">
        <v>131</v>
      </c>
      <c r="E244" s="199" t="s">
        <v>1</v>
      </c>
      <c r="F244" s="200" t="s">
        <v>150</v>
      </c>
      <c r="G244" s="197"/>
      <c r="H244" s="199" t="s">
        <v>1</v>
      </c>
      <c r="I244" s="201"/>
      <c r="J244" s="197"/>
      <c r="K244" s="197"/>
      <c r="L244" s="202"/>
      <c r="M244" s="203"/>
      <c r="N244" s="204"/>
      <c r="O244" s="204"/>
      <c r="P244" s="204"/>
      <c r="Q244" s="204"/>
      <c r="R244" s="204"/>
      <c r="S244" s="204"/>
      <c r="T244" s="205"/>
      <c r="AT244" s="206" t="s">
        <v>131</v>
      </c>
      <c r="AU244" s="206" t="s">
        <v>84</v>
      </c>
      <c r="AV244" s="13" t="s">
        <v>82</v>
      </c>
      <c r="AW244" s="13" t="s">
        <v>31</v>
      </c>
      <c r="AX244" s="13" t="s">
        <v>74</v>
      </c>
      <c r="AY244" s="206" t="s">
        <v>122</v>
      </c>
    </row>
    <row r="245" spans="1:65" s="14" customFormat="1" ht="11.25">
      <c r="B245" s="207"/>
      <c r="C245" s="208"/>
      <c r="D245" s="198" t="s">
        <v>131</v>
      </c>
      <c r="E245" s="209" t="s">
        <v>1</v>
      </c>
      <c r="F245" s="210" t="s">
        <v>381</v>
      </c>
      <c r="G245" s="208"/>
      <c r="H245" s="211">
        <v>23</v>
      </c>
      <c r="I245" s="212"/>
      <c r="J245" s="208"/>
      <c r="K245" s="208"/>
      <c r="L245" s="213"/>
      <c r="M245" s="214"/>
      <c r="N245" s="215"/>
      <c r="O245" s="215"/>
      <c r="P245" s="215"/>
      <c r="Q245" s="215"/>
      <c r="R245" s="215"/>
      <c r="S245" s="215"/>
      <c r="T245" s="216"/>
      <c r="AT245" s="217" t="s">
        <v>131</v>
      </c>
      <c r="AU245" s="217" t="s">
        <v>84</v>
      </c>
      <c r="AV245" s="14" t="s">
        <v>84</v>
      </c>
      <c r="AW245" s="14" t="s">
        <v>31</v>
      </c>
      <c r="AX245" s="14" t="s">
        <v>82</v>
      </c>
      <c r="AY245" s="217" t="s">
        <v>122</v>
      </c>
    </row>
    <row r="246" spans="1:65" s="2" customFormat="1" ht="12">
      <c r="A246" s="33"/>
      <c r="B246" s="34"/>
      <c r="C246" s="182" t="s">
        <v>382</v>
      </c>
      <c r="D246" s="182" t="s">
        <v>125</v>
      </c>
      <c r="E246" s="183" t="s">
        <v>383</v>
      </c>
      <c r="F246" s="184" t="s">
        <v>384</v>
      </c>
      <c r="G246" s="185" t="s">
        <v>143</v>
      </c>
      <c r="H246" s="186">
        <v>8</v>
      </c>
      <c r="I246" s="187"/>
      <c r="J246" s="188">
        <f>ROUND(I246*H246,2)</f>
        <v>0</v>
      </c>
      <c r="K246" s="189"/>
      <c r="L246" s="38"/>
      <c r="M246" s="190" t="s">
        <v>1</v>
      </c>
      <c r="N246" s="191" t="s">
        <v>39</v>
      </c>
      <c r="O246" s="70"/>
      <c r="P246" s="192">
        <f>O246*H246</f>
        <v>0</v>
      </c>
      <c r="Q246" s="192">
        <v>5.0000000000000002E-5</v>
      </c>
      <c r="R246" s="192">
        <f>Q246*H246</f>
        <v>4.0000000000000002E-4</v>
      </c>
      <c r="S246" s="192">
        <v>0</v>
      </c>
      <c r="T246" s="193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94" t="s">
        <v>204</v>
      </c>
      <c r="AT246" s="194" t="s">
        <v>125</v>
      </c>
      <c r="AU246" s="194" t="s">
        <v>84</v>
      </c>
      <c r="AY246" s="16" t="s">
        <v>122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16" t="s">
        <v>82</v>
      </c>
      <c r="BK246" s="195">
        <f>ROUND(I246*H246,2)</f>
        <v>0</v>
      </c>
      <c r="BL246" s="16" t="s">
        <v>204</v>
      </c>
      <c r="BM246" s="194" t="s">
        <v>385</v>
      </c>
    </row>
    <row r="247" spans="1:65" s="13" customFormat="1" ht="11.25">
      <c r="B247" s="196"/>
      <c r="C247" s="197"/>
      <c r="D247" s="198" t="s">
        <v>131</v>
      </c>
      <c r="E247" s="199" t="s">
        <v>1</v>
      </c>
      <c r="F247" s="200" t="s">
        <v>386</v>
      </c>
      <c r="G247" s="197"/>
      <c r="H247" s="199" t="s">
        <v>1</v>
      </c>
      <c r="I247" s="201"/>
      <c r="J247" s="197"/>
      <c r="K247" s="197"/>
      <c r="L247" s="202"/>
      <c r="M247" s="203"/>
      <c r="N247" s="204"/>
      <c r="O247" s="204"/>
      <c r="P247" s="204"/>
      <c r="Q247" s="204"/>
      <c r="R247" s="204"/>
      <c r="S247" s="204"/>
      <c r="T247" s="205"/>
      <c r="AT247" s="206" t="s">
        <v>131</v>
      </c>
      <c r="AU247" s="206" t="s">
        <v>84</v>
      </c>
      <c r="AV247" s="13" t="s">
        <v>82</v>
      </c>
      <c r="AW247" s="13" t="s">
        <v>31</v>
      </c>
      <c r="AX247" s="13" t="s">
        <v>74</v>
      </c>
      <c r="AY247" s="206" t="s">
        <v>122</v>
      </c>
    </row>
    <row r="248" spans="1:65" s="14" customFormat="1" ht="11.25">
      <c r="B248" s="207"/>
      <c r="C248" s="208"/>
      <c r="D248" s="198" t="s">
        <v>131</v>
      </c>
      <c r="E248" s="209" t="s">
        <v>1</v>
      </c>
      <c r="F248" s="210" t="s">
        <v>355</v>
      </c>
      <c r="G248" s="208"/>
      <c r="H248" s="211">
        <v>8</v>
      </c>
      <c r="I248" s="212"/>
      <c r="J248" s="208"/>
      <c r="K248" s="208"/>
      <c r="L248" s="213"/>
      <c r="M248" s="214"/>
      <c r="N248" s="215"/>
      <c r="O248" s="215"/>
      <c r="P248" s="215"/>
      <c r="Q248" s="215"/>
      <c r="R248" s="215"/>
      <c r="S248" s="215"/>
      <c r="T248" s="216"/>
      <c r="AT248" s="217" t="s">
        <v>131</v>
      </c>
      <c r="AU248" s="217" t="s">
        <v>84</v>
      </c>
      <c r="AV248" s="14" t="s">
        <v>84</v>
      </c>
      <c r="AW248" s="14" t="s">
        <v>31</v>
      </c>
      <c r="AX248" s="14" t="s">
        <v>82</v>
      </c>
      <c r="AY248" s="217" t="s">
        <v>122</v>
      </c>
    </row>
    <row r="249" spans="1:65" s="2" customFormat="1" ht="12">
      <c r="A249" s="33"/>
      <c r="B249" s="34"/>
      <c r="C249" s="182" t="s">
        <v>387</v>
      </c>
      <c r="D249" s="182" t="s">
        <v>125</v>
      </c>
      <c r="E249" s="183" t="s">
        <v>388</v>
      </c>
      <c r="F249" s="184" t="s">
        <v>389</v>
      </c>
      <c r="G249" s="185" t="s">
        <v>207</v>
      </c>
      <c r="H249" s="186">
        <v>4</v>
      </c>
      <c r="I249" s="187"/>
      <c r="J249" s="188">
        <f>ROUND(I249*H249,2)</f>
        <v>0</v>
      </c>
      <c r="K249" s="189"/>
      <c r="L249" s="38"/>
      <c r="M249" s="190" t="s">
        <v>1</v>
      </c>
      <c r="N249" s="191" t="s">
        <v>39</v>
      </c>
      <c r="O249" s="70"/>
      <c r="P249" s="192">
        <f>O249*H249</f>
        <v>0</v>
      </c>
      <c r="Q249" s="192">
        <v>0</v>
      </c>
      <c r="R249" s="192">
        <f>Q249*H249</f>
        <v>0</v>
      </c>
      <c r="S249" s="192">
        <v>0</v>
      </c>
      <c r="T249" s="193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94" t="s">
        <v>204</v>
      </c>
      <c r="AT249" s="194" t="s">
        <v>125</v>
      </c>
      <c r="AU249" s="194" t="s">
        <v>84</v>
      </c>
      <c r="AY249" s="16" t="s">
        <v>122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16" t="s">
        <v>82</v>
      </c>
      <c r="BK249" s="195">
        <f>ROUND(I249*H249,2)</f>
        <v>0</v>
      </c>
      <c r="BL249" s="16" t="s">
        <v>204</v>
      </c>
      <c r="BM249" s="194" t="s">
        <v>390</v>
      </c>
    </row>
    <row r="250" spans="1:65" s="13" customFormat="1" ht="11.25">
      <c r="B250" s="196"/>
      <c r="C250" s="197"/>
      <c r="D250" s="198" t="s">
        <v>131</v>
      </c>
      <c r="E250" s="199" t="s">
        <v>1</v>
      </c>
      <c r="F250" s="200" t="s">
        <v>391</v>
      </c>
      <c r="G250" s="197"/>
      <c r="H250" s="199" t="s">
        <v>1</v>
      </c>
      <c r="I250" s="201"/>
      <c r="J250" s="197"/>
      <c r="K250" s="197"/>
      <c r="L250" s="202"/>
      <c r="M250" s="203"/>
      <c r="N250" s="204"/>
      <c r="O250" s="204"/>
      <c r="P250" s="204"/>
      <c r="Q250" s="204"/>
      <c r="R250" s="204"/>
      <c r="S250" s="204"/>
      <c r="T250" s="205"/>
      <c r="AT250" s="206" t="s">
        <v>131</v>
      </c>
      <c r="AU250" s="206" t="s">
        <v>84</v>
      </c>
      <c r="AV250" s="13" t="s">
        <v>82</v>
      </c>
      <c r="AW250" s="13" t="s">
        <v>31</v>
      </c>
      <c r="AX250" s="13" t="s">
        <v>74</v>
      </c>
      <c r="AY250" s="206" t="s">
        <v>122</v>
      </c>
    </row>
    <row r="251" spans="1:65" s="14" customFormat="1" ht="11.25">
      <c r="B251" s="207"/>
      <c r="C251" s="208"/>
      <c r="D251" s="198" t="s">
        <v>131</v>
      </c>
      <c r="E251" s="209" t="s">
        <v>1</v>
      </c>
      <c r="F251" s="210" t="s">
        <v>392</v>
      </c>
      <c r="G251" s="208"/>
      <c r="H251" s="211">
        <v>4</v>
      </c>
      <c r="I251" s="212"/>
      <c r="J251" s="208"/>
      <c r="K251" s="208"/>
      <c r="L251" s="213"/>
      <c r="M251" s="214"/>
      <c r="N251" s="215"/>
      <c r="O251" s="215"/>
      <c r="P251" s="215"/>
      <c r="Q251" s="215"/>
      <c r="R251" s="215"/>
      <c r="S251" s="215"/>
      <c r="T251" s="216"/>
      <c r="AT251" s="217" t="s">
        <v>131</v>
      </c>
      <c r="AU251" s="217" t="s">
        <v>84</v>
      </c>
      <c r="AV251" s="14" t="s">
        <v>84</v>
      </c>
      <c r="AW251" s="14" t="s">
        <v>31</v>
      </c>
      <c r="AX251" s="14" t="s">
        <v>82</v>
      </c>
      <c r="AY251" s="217" t="s">
        <v>122</v>
      </c>
    </row>
    <row r="252" spans="1:65" s="2" customFormat="1" ht="12">
      <c r="A252" s="33"/>
      <c r="B252" s="34"/>
      <c r="C252" s="182" t="s">
        <v>393</v>
      </c>
      <c r="D252" s="182" t="s">
        <v>125</v>
      </c>
      <c r="E252" s="183" t="s">
        <v>394</v>
      </c>
      <c r="F252" s="184" t="s">
        <v>395</v>
      </c>
      <c r="G252" s="185" t="s">
        <v>176</v>
      </c>
      <c r="H252" s="186">
        <v>0.33400000000000002</v>
      </c>
      <c r="I252" s="187"/>
      <c r="J252" s="188">
        <f>ROUND(I252*H252,2)</f>
        <v>0</v>
      </c>
      <c r="K252" s="189"/>
      <c r="L252" s="38"/>
      <c r="M252" s="190" t="s">
        <v>1</v>
      </c>
      <c r="N252" s="191" t="s">
        <v>39</v>
      </c>
      <c r="O252" s="70"/>
      <c r="P252" s="192">
        <f>O252*H252</f>
        <v>0</v>
      </c>
      <c r="Q252" s="192">
        <v>0</v>
      </c>
      <c r="R252" s="192">
        <f>Q252*H252</f>
        <v>0</v>
      </c>
      <c r="S252" s="192">
        <v>0</v>
      </c>
      <c r="T252" s="193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4" t="s">
        <v>204</v>
      </c>
      <c r="AT252" s="194" t="s">
        <v>125</v>
      </c>
      <c r="AU252" s="194" t="s">
        <v>84</v>
      </c>
      <c r="AY252" s="16" t="s">
        <v>122</v>
      </c>
      <c r="BE252" s="195">
        <f>IF(N252="základní",J252,0)</f>
        <v>0</v>
      </c>
      <c r="BF252" s="195">
        <f>IF(N252="snížená",J252,0)</f>
        <v>0</v>
      </c>
      <c r="BG252" s="195">
        <f>IF(N252="zákl. přenesená",J252,0)</f>
        <v>0</v>
      </c>
      <c r="BH252" s="195">
        <f>IF(N252="sníž. přenesená",J252,0)</f>
        <v>0</v>
      </c>
      <c r="BI252" s="195">
        <f>IF(N252="nulová",J252,0)</f>
        <v>0</v>
      </c>
      <c r="BJ252" s="16" t="s">
        <v>82</v>
      </c>
      <c r="BK252" s="195">
        <f>ROUND(I252*H252,2)</f>
        <v>0</v>
      </c>
      <c r="BL252" s="16" t="s">
        <v>204</v>
      </c>
      <c r="BM252" s="194" t="s">
        <v>396</v>
      </c>
    </row>
    <row r="253" spans="1:65" s="12" customFormat="1" ht="22.9" customHeight="1">
      <c r="B253" s="166"/>
      <c r="C253" s="167"/>
      <c r="D253" s="168" t="s">
        <v>73</v>
      </c>
      <c r="E253" s="180" t="s">
        <v>397</v>
      </c>
      <c r="F253" s="180" t="s">
        <v>398</v>
      </c>
      <c r="G253" s="167"/>
      <c r="H253" s="167"/>
      <c r="I253" s="170"/>
      <c r="J253" s="181">
        <f>BK253</f>
        <v>0</v>
      </c>
      <c r="K253" s="167"/>
      <c r="L253" s="172"/>
      <c r="M253" s="173"/>
      <c r="N253" s="174"/>
      <c r="O253" s="174"/>
      <c r="P253" s="175">
        <f>SUM(P254:P256)</f>
        <v>0</v>
      </c>
      <c r="Q253" s="174"/>
      <c r="R253" s="175">
        <f>SUM(R254:R256)</f>
        <v>5.6250000000000007E-4</v>
      </c>
      <c r="S253" s="174"/>
      <c r="T253" s="176">
        <f>SUM(T254:T256)</f>
        <v>0</v>
      </c>
      <c r="AR253" s="177" t="s">
        <v>84</v>
      </c>
      <c r="AT253" s="178" t="s">
        <v>73</v>
      </c>
      <c r="AU253" s="178" t="s">
        <v>82</v>
      </c>
      <c r="AY253" s="177" t="s">
        <v>122</v>
      </c>
      <c r="BK253" s="179">
        <f>SUM(BK254:BK256)</f>
        <v>0</v>
      </c>
    </row>
    <row r="254" spans="1:65" s="2" customFormat="1" ht="12">
      <c r="A254" s="33"/>
      <c r="B254" s="34"/>
      <c r="C254" s="182" t="s">
        <v>399</v>
      </c>
      <c r="D254" s="182" t="s">
        <v>125</v>
      </c>
      <c r="E254" s="183" t="s">
        <v>400</v>
      </c>
      <c r="F254" s="184" t="s">
        <v>401</v>
      </c>
      <c r="G254" s="185" t="s">
        <v>128</v>
      </c>
      <c r="H254" s="186">
        <v>2.25</v>
      </c>
      <c r="I254" s="187"/>
      <c r="J254" s="188">
        <f>ROUND(I254*H254,2)</f>
        <v>0</v>
      </c>
      <c r="K254" s="189"/>
      <c r="L254" s="38"/>
      <c r="M254" s="190" t="s">
        <v>1</v>
      </c>
      <c r="N254" s="191" t="s">
        <v>39</v>
      </c>
      <c r="O254" s="70"/>
      <c r="P254" s="192">
        <f>O254*H254</f>
        <v>0</v>
      </c>
      <c r="Q254" s="192">
        <v>2.5000000000000001E-4</v>
      </c>
      <c r="R254" s="192">
        <f>Q254*H254</f>
        <v>5.6250000000000007E-4</v>
      </c>
      <c r="S254" s="192">
        <v>0</v>
      </c>
      <c r="T254" s="193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94" t="s">
        <v>204</v>
      </c>
      <c r="AT254" s="194" t="s">
        <v>125</v>
      </c>
      <c r="AU254" s="194" t="s">
        <v>84</v>
      </c>
      <c r="AY254" s="16" t="s">
        <v>122</v>
      </c>
      <c r="BE254" s="195">
        <f>IF(N254="základní",J254,0)</f>
        <v>0</v>
      </c>
      <c r="BF254" s="195">
        <f>IF(N254="snížená",J254,0)</f>
        <v>0</v>
      </c>
      <c r="BG254" s="195">
        <f>IF(N254="zákl. přenesená",J254,0)</f>
        <v>0</v>
      </c>
      <c r="BH254" s="195">
        <f>IF(N254="sníž. přenesená",J254,0)</f>
        <v>0</v>
      </c>
      <c r="BI254" s="195">
        <f>IF(N254="nulová",J254,0)</f>
        <v>0</v>
      </c>
      <c r="BJ254" s="16" t="s">
        <v>82</v>
      </c>
      <c r="BK254" s="195">
        <f>ROUND(I254*H254,2)</f>
        <v>0</v>
      </c>
      <c r="BL254" s="16" t="s">
        <v>204</v>
      </c>
      <c r="BM254" s="194" t="s">
        <v>402</v>
      </c>
    </row>
    <row r="255" spans="1:65" s="13" customFormat="1" ht="11.25">
      <c r="B255" s="196"/>
      <c r="C255" s="197"/>
      <c r="D255" s="198" t="s">
        <v>131</v>
      </c>
      <c r="E255" s="199" t="s">
        <v>1</v>
      </c>
      <c r="F255" s="200" t="s">
        <v>403</v>
      </c>
      <c r="G255" s="197"/>
      <c r="H255" s="199" t="s">
        <v>1</v>
      </c>
      <c r="I255" s="201"/>
      <c r="J255" s="197"/>
      <c r="K255" s="197"/>
      <c r="L255" s="202"/>
      <c r="M255" s="203"/>
      <c r="N255" s="204"/>
      <c r="O255" s="204"/>
      <c r="P255" s="204"/>
      <c r="Q255" s="204"/>
      <c r="R255" s="204"/>
      <c r="S255" s="204"/>
      <c r="T255" s="205"/>
      <c r="AT255" s="206" t="s">
        <v>131</v>
      </c>
      <c r="AU255" s="206" t="s">
        <v>84</v>
      </c>
      <c r="AV255" s="13" t="s">
        <v>82</v>
      </c>
      <c r="AW255" s="13" t="s">
        <v>31</v>
      </c>
      <c r="AX255" s="13" t="s">
        <v>74</v>
      </c>
      <c r="AY255" s="206" t="s">
        <v>122</v>
      </c>
    </row>
    <row r="256" spans="1:65" s="14" customFormat="1" ht="11.25">
      <c r="B256" s="207"/>
      <c r="C256" s="208"/>
      <c r="D256" s="198" t="s">
        <v>131</v>
      </c>
      <c r="E256" s="209" t="s">
        <v>1</v>
      </c>
      <c r="F256" s="210" t="s">
        <v>281</v>
      </c>
      <c r="G256" s="208"/>
      <c r="H256" s="211">
        <v>2.25</v>
      </c>
      <c r="I256" s="212"/>
      <c r="J256" s="208"/>
      <c r="K256" s="208"/>
      <c r="L256" s="213"/>
      <c r="M256" s="214"/>
      <c r="N256" s="215"/>
      <c r="O256" s="215"/>
      <c r="P256" s="215"/>
      <c r="Q256" s="215"/>
      <c r="R256" s="215"/>
      <c r="S256" s="215"/>
      <c r="T256" s="216"/>
      <c r="AT256" s="217" t="s">
        <v>131</v>
      </c>
      <c r="AU256" s="217" t="s">
        <v>84</v>
      </c>
      <c r="AV256" s="14" t="s">
        <v>84</v>
      </c>
      <c r="AW256" s="14" t="s">
        <v>31</v>
      </c>
      <c r="AX256" s="14" t="s">
        <v>82</v>
      </c>
      <c r="AY256" s="217" t="s">
        <v>122</v>
      </c>
    </row>
    <row r="257" spans="1:65" s="12" customFormat="1" ht="22.9" customHeight="1">
      <c r="B257" s="166"/>
      <c r="C257" s="167"/>
      <c r="D257" s="168" t="s">
        <v>73</v>
      </c>
      <c r="E257" s="180" t="s">
        <v>404</v>
      </c>
      <c r="F257" s="180" t="s">
        <v>405</v>
      </c>
      <c r="G257" s="167"/>
      <c r="H257" s="167"/>
      <c r="I257" s="170"/>
      <c r="J257" s="181">
        <f>BK257</f>
        <v>0</v>
      </c>
      <c r="K257" s="167"/>
      <c r="L257" s="172"/>
      <c r="M257" s="173"/>
      <c r="N257" s="174"/>
      <c r="O257" s="174"/>
      <c r="P257" s="175">
        <f>SUM(P258:P260)</f>
        <v>0</v>
      </c>
      <c r="Q257" s="174"/>
      <c r="R257" s="175">
        <f>SUM(R258:R260)</f>
        <v>1.16E-3</v>
      </c>
      <c r="S257" s="174"/>
      <c r="T257" s="176">
        <f>SUM(T258:T260)</f>
        <v>0</v>
      </c>
      <c r="AR257" s="177" t="s">
        <v>84</v>
      </c>
      <c r="AT257" s="178" t="s">
        <v>73</v>
      </c>
      <c r="AU257" s="178" t="s">
        <v>82</v>
      </c>
      <c r="AY257" s="177" t="s">
        <v>122</v>
      </c>
      <c r="BK257" s="179">
        <f>SUM(BK258:BK260)</f>
        <v>0</v>
      </c>
    </row>
    <row r="258" spans="1:65" s="2" customFormat="1" ht="24">
      <c r="A258" s="33"/>
      <c r="B258" s="34"/>
      <c r="C258" s="182" t="s">
        <v>406</v>
      </c>
      <c r="D258" s="182" t="s">
        <v>125</v>
      </c>
      <c r="E258" s="183" t="s">
        <v>407</v>
      </c>
      <c r="F258" s="184" t="s">
        <v>408</v>
      </c>
      <c r="G258" s="185" t="s">
        <v>128</v>
      </c>
      <c r="H258" s="186">
        <v>4</v>
      </c>
      <c r="I258" s="187"/>
      <c r="J258" s="188">
        <f>ROUND(I258*H258,2)</f>
        <v>0</v>
      </c>
      <c r="K258" s="189"/>
      <c r="L258" s="38"/>
      <c r="M258" s="190" t="s">
        <v>1</v>
      </c>
      <c r="N258" s="191" t="s">
        <v>39</v>
      </c>
      <c r="O258" s="70"/>
      <c r="P258" s="192">
        <f>O258*H258</f>
        <v>0</v>
      </c>
      <c r="Q258" s="192">
        <v>2.9E-4</v>
      </c>
      <c r="R258" s="192">
        <f>Q258*H258</f>
        <v>1.16E-3</v>
      </c>
      <c r="S258" s="192">
        <v>0</v>
      </c>
      <c r="T258" s="193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94" t="s">
        <v>204</v>
      </c>
      <c r="AT258" s="194" t="s">
        <v>125</v>
      </c>
      <c r="AU258" s="194" t="s">
        <v>84</v>
      </c>
      <c r="AY258" s="16" t="s">
        <v>122</v>
      </c>
      <c r="BE258" s="195">
        <f>IF(N258="základní",J258,0)</f>
        <v>0</v>
      </c>
      <c r="BF258" s="195">
        <f>IF(N258="snížená",J258,0)</f>
        <v>0</v>
      </c>
      <c r="BG258" s="195">
        <f>IF(N258="zákl. přenesená",J258,0)</f>
        <v>0</v>
      </c>
      <c r="BH258" s="195">
        <f>IF(N258="sníž. přenesená",J258,0)</f>
        <v>0</v>
      </c>
      <c r="BI258" s="195">
        <f>IF(N258="nulová",J258,0)</f>
        <v>0</v>
      </c>
      <c r="BJ258" s="16" t="s">
        <v>82</v>
      </c>
      <c r="BK258" s="195">
        <f>ROUND(I258*H258,2)</f>
        <v>0</v>
      </c>
      <c r="BL258" s="16" t="s">
        <v>204</v>
      </c>
      <c r="BM258" s="194" t="s">
        <v>409</v>
      </c>
    </row>
    <row r="259" spans="1:65" s="13" customFormat="1" ht="11.25">
      <c r="B259" s="196"/>
      <c r="C259" s="197"/>
      <c r="D259" s="198" t="s">
        <v>131</v>
      </c>
      <c r="E259" s="199" t="s">
        <v>1</v>
      </c>
      <c r="F259" s="200" t="s">
        <v>410</v>
      </c>
      <c r="G259" s="197"/>
      <c r="H259" s="199" t="s">
        <v>1</v>
      </c>
      <c r="I259" s="201"/>
      <c r="J259" s="197"/>
      <c r="K259" s="197"/>
      <c r="L259" s="202"/>
      <c r="M259" s="203"/>
      <c r="N259" s="204"/>
      <c r="O259" s="204"/>
      <c r="P259" s="204"/>
      <c r="Q259" s="204"/>
      <c r="R259" s="204"/>
      <c r="S259" s="204"/>
      <c r="T259" s="205"/>
      <c r="AT259" s="206" t="s">
        <v>131</v>
      </c>
      <c r="AU259" s="206" t="s">
        <v>84</v>
      </c>
      <c r="AV259" s="13" t="s">
        <v>82</v>
      </c>
      <c r="AW259" s="13" t="s">
        <v>31</v>
      </c>
      <c r="AX259" s="13" t="s">
        <v>74</v>
      </c>
      <c r="AY259" s="206" t="s">
        <v>122</v>
      </c>
    </row>
    <row r="260" spans="1:65" s="14" customFormat="1" ht="11.25">
      <c r="B260" s="207"/>
      <c r="C260" s="208"/>
      <c r="D260" s="198" t="s">
        <v>131</v>
      </c>
      <c r="E260" s="209" t="s">
        <v>1</v>
      </c>
      <c r="F260" s="210" t="s">
        <v>411</v>
      </c>
      <c r="G260" s="208"/>
      <c r="H260" s="211">
        <v>4</v>
      </c>
      <c r="I260" s="212"/>
      <c r="J260" s="208"/>
      <c r="K260" s="208"/>
      <c r="L260" s="213"/>
      <c r="M260" s="214"/>
      <c r="N260" s="215"/>
      <c r="O260" s="215"/>
      <c r="P260" s="215"/>
      <c r="Q260" s="215"/>
      <c r="R260" s="215"/>
      <c r="S260" s="215"/>
      <c r="T260" s="216"/>
      <c r="AT260" s="217" t="s">
        <v>131</v>
      </c>
      <c r="AU260" s="217" t="s">
        <v>84</v>
      </c>
      <c r="AV260" s="14" t="s">
        <v>84</v>
      </c>
      <c r="AW260" s="14" t="s">
        <v>31</v>
      </c>
      <c r="AX260" s="14" t="s">
        <v>82</v>
      </c>
      <c r="AY260" s="217" t="s">
        <v>122</v>
      </c>
    </row>
    <row r="261" spans="1:65" s="12" customFormat="1" ht="25.9" customHeight="1">
      <c r="B261" s="166"/>
      <c r="C261" s="167"/>
      <c r="D261" s="168" t="s">
        <v>73</v>
      </c>
      <c r="E261" s="169" t="s">
        <v>412</v>
      </c>
      <c r="F261" s="169" t="s">
        <v>413</v>
      </c>
      <c r="G261" s="167"/>
      <c r="H261" s="167"/>
      <c r="I261" s="170"/>
      <c r="J261" s="171">
        <f>BK261</f>
        <v>0</v>
      </c>
      <c r="K261" s="167"/>
      <c r="L261" s="172"/>
      <c r="M261" s="173"/>
      <c r="N261" s="174"/>
      <c r="O261" s="174"/>
      <c r="P261" s="175">
        <f>P262</f>
        <v>0</v>
      </c>
      <c r="Q261" s="174"/>
      <c r="R261" s="175">
        <f>R262</f>
        <v>0</v>
      </c>
      <c r="S261" s="174"/>
      <c r="T261" s="176">
        <f>T262</f>
        <v>0</v>
      </c>
      <c r="AR261" s="177" t="s">
        <v>146</v>
      </c>
      <c r="AT261" s="178" t="s">
        <v>73</v>
      </c>
      <c r="AU261" s="178" t="s">
        <v>74</v>
      </c>
      <c r="AY261" s="177" t="s">
        <v>122</v>
      </c>
      <c r="BK261" s="179">
        <f>BK262</f>
        <v>0</v>
      </c>
    </row>
    <row r="262" spans="1:65" s="2" customFormat="1" ht="12">
      <c r="A262" s="33"/>
      <c r="B262" s="34"/>
      <c r="C262" s="182" t="s">
        <v>414</v>
      </c>
      <c r="D262" s="182" t="s">
        <v>125</v>
      </c>
      <c r="E262" s="183" t="s">
        <v>415</v>
      </c>
      <c r="F262" s="184" t="s">
        <v>416</v>
      </c>
      <c r="G262" s="185" t="s">
        <v>207</v>
      </c>
      <c r="H262" s="186">
        <v>1</v>
      </c>
      <c r="I262" s="187"/>
      <c r="J262" s="188">
        <f>ROUND(I262*H262,2)</f>
        <v>0</v>
      </c>
      <c r="K262" s="189"/>
      <c r="L262" s="38"/>
      <c r="M262" s="229" t="s">
        <v>1</v>
      </c>
      <c r="N262" s="230" t="s">
        <v>39</v>
      </c>
      <c r="O262" s="231"/>
      <c r="P262" s="232">
        <f>O262*H262</f>
        <v>0</v>
      </c>
      <c r="Q262" s="232">
        <v>0</v>
      </c>
      <c r="R262" s="232">
        <f>Q262*H262</f>
        <v>0</v>
      </c>
      <c r="S262" s="232">
        <v>0</v>
      </c>
      <c r="T262" s="233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94" t="s">
        <v>417</v>
      </c>
      <c r="AT262" s="194" t="s">
        <v>125</v>
      </c>
      <c r="AU262" s="194" t="s">
        <v>82</v>
      </c>
      <c r="AY262" s="16" t="s">
        <v>122</v>
      </c>
      <c r="BE262" s="195">
        <f>IF(N262="základní",J262,0)</f>
        <v>0</v>
      </c>
      <c r="BF262" s="195">
        <f>IF(N262="snížená",J262,0)</f>
        <v>0</v>
      </c>
      <c r="BG262" s="195">
        <f>IF(N262="zákl. přenesená",J262,0)</f>
        <v>0</v>
      </c>
      <c r="BH262" s="195">
        <f>IF(N262="sníž. přenesená",J262,0)</f>
        <v>0</v>
      </c>
      <c r="BI262" s="195">
        <f>IF(N262="nulová",J262,0)</f>
        <v>0</v>
      </c>
      <c r="BJ262" s="16" t="s">
        <v>82</v>
      </c>
      <c r="BK262" s="195">
        <f>ROUND(I262*H262,2)</f>
        <v>0</v>
      </c>
      <c r="BL262" s="16" t="s">
        <v>417</v>
      </c>
      <c r="BM262" s="194" t="s">
        <v>418</v>
      </c>
    </row>
    <row r="263" spans="1:65" s="2" customFormat="1" ht="6.95" customHeight="1">
      <c r="A263" s="33"/>
      <c r="B263" s="53"/>
      <c r="C263" s="54"/>
      <c r="D263" s="54"/>
      <c r="E263" s="54"/>
      <c r="F263" s="54"/>
      <c r="G263" s="54"/>
      <c r="H263" s="54"/>
      <c r="I263" s="54"/>
      <c r="J263" s="54"/>
      <c r="K263" s="54"/>
      <c r="L263" s="38"/>
      <c r="M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</row>
  </sheetData>
  <sheetProtection algorithmName="SHA-512" hashValue="ENiQvT7jhzDB04eonCyTYP8/nYczpCYxgF94O2H3GZakiN9Ebte41SZ30/+CY30wofea9zzrRFXeRORmDZpcCQ==" saltValue="8tiEpLMaFOPC5ibDzem147CW/j8F7jBgTO8Dufqautw+2cy2qM3wEtnTQZZHooUhp3WomhHV7hH7vMa+XnTUQA==" spinCount="100000" sheet="1" objects="1" scenarios="1" formatColumns="0" formatRows="0" autoFilter="0"/>
  <autoFilter ref="C129:K262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O1 - Učitelské sprchy</vt:lpstr>
      <vt:lpstr>'O1 - Učitelské sprchy'!Názvy_tisku</vt:lpstr>
      <vt:lpstr>'Rekapitulace zakázky'!Názvy_tisku</vt:lpstr>
      <vt:lpstr>'O1 - Učitelské sprchy'!Oblast_tisku</vt:lpstr>
      <vt:lpstr>'Rekapitulace zakázky'!Oblast_tisku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RADIM\Radim</dc:creator>
  <cp:lastModifiedBy>Uživatel systému Windows</cp:lastModifiedBy>
  <cp:lastPrinted>2021-01-27T12:35:51Z</cp:lastPrinted>
  <dcterms:created xsi:type="dcterms:W3CDTF">2021-01-27T12:33:48Z</dcterms:created>
  <dcterms:modified xsi:type="dcterms:W3CDTF">2021-01-27T12:35:53Z</dcterms:modified>
</cp:coreProperties>
</file>