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rubl\OneDrive\Plocha\bazen\výkresy, technická zpráva, soupis prací\"/>
    </mc:Choice>
  </mc:AlternateContent>
  <bookViews>
    <workbookView xWindow="0" yWindow="0" windowWidth="38400" windowHeight="17730"/>
  </bookViews>
  <sheets>
    <sheet name="Stavební rozpočet" sheetId="1" r:id="rId1"/>
    <sheet name="Rozpočet - Jen skupiny" sheetId="2" r:id="rId2"/>
    <sheet name="Rozpočet - Jen podskupiny" sheetId="3" r:id="rId3"/>
    <sheet name="Krycí list rozpočtu" sheetId="4" r:id="rId4"/>
  </sheets>
  <calcPr calcId="162913"/>
</workbook>
</file>

<file path=xl/calcChain.xml><?xml version="1.0" encoding="utf-8"?>
<calcChain xmlns="http://schemas.openxmlformats.org/spreadsheetml/2006/main">
  <c r="I24" i="4" l="1"/>
  <c r="F24" i="4"/>
  <c r="C24" i="4"/>
  <c r="I23" i="4"/>
  <c r="F23" i="4"/>
  <c r="C23" i="4"/>
  <c r="C22" i="4"/>
  <c r="I17" i="4"/>
  <c r="F17" i="4"/>
  <c r="C17" i="4"/>
  <c r="C16" i="4"/>
  <c r="C15" i="4"/>
  <c r="C14" i="4"/>
  <c r="C13" i="4"/>
  <c r="C12" i="4"/>
  <c r="C11" i="4"/>
  <c r="C10" i="4"/>
  <c r="C9" i="4"/>
  <c r="K29" i="3"/>
  <c r="N28" i="3"/>
  <c r="L28" i="3"/>
  <c r="K28" i="3"/>
  <c r="J28" i="3"/>
  <c r="I28" i="3"/>
  <c r="N27" i="3"/>
  <c r="L27" i="3"/>
  <c r="K27" i="3"/>
  <c r="J27" i="3"/>
  <c r="I27" i="3"/>
  <c r="N26" i="3"/>
  <c r="L26" i="3"/>
  <c r="K26" i="3"/>
  <c r="J26" i="3"/>
  <c r="I26" i="3"/>
  <c r="N25" i="3"/>
  <c r="L25" i="3"/>
  <c r="K25" i="3"/>
  <c r="J25" i="3"/>
  <c r="I25" i="3"/>
  <c r="N24" i="3"/>
  <c r="L24" i="3"/>
  <c r="K24" i="3"/>
  <c r="J24" i="3"/>
  <c r="I24" i="3"/>
  <c r="N23" i="3"/>
  <c r="L23" i="3"/>
  <c r="K23" i="3"/>
  <c r="J23" i="3"/>
  <c r="I23" i="3"/>
  <c r="N22" i="3"/>
  <c r="L22" i="3"/>
  <c r="K22" i="3"/>
  <c r="J22" i="3"/>
  <c r="I22" i="3"/>
  <c r="N21" i="3"/>
  <c r="L21" i="3"/>
  <c r="K21" i="3"/>
  <c r="J21" i="3"/>
  <c r="I21" i="3"/>
  <c r="N20" i="3"/>
  <c r="L20" i="3"/>
  <c r="K20" i="3"/>
  <c r="J20" i="3"/>
  <c r="I20" i="3"/>
  <c r="N19" i="3"/>
  <c r="L19" i="3"/>
  <c r="K19" i="3"/>
  <c r="J19" i="3"/>
  <c r="I19" i="3"/>
  <c r="N18" i="3"/>
  <c r="L18" i="3"/>
  <c r="K18" i="3"/>
  <c r="J18" i="3"/>
  <c r="I18" i="3"/>
  <c r="N17" i="3"/>
  <c r="L17" i="3"/>
  <c r="K17" i="3"/>
  <c r="J17" i="3"/>
  <c r="I17" i="3"/>
  <c r="N16" i="3"/>
  <c r="L16" i="3"/>
  <c r="K16" i="3"/>
  <c r="J16" i="3"/>
  <c r="I16" i="3"/>
  <c r="N15" i="3"/>
  <c r="L15" i="3"/>
  <c r="K15" i="3"/>
  <c r="J15" i="3"/>
  <c r="I15" i="3"/>
  <c r="N14" i="3"/>
  <c r="L14" i="3"/>
  <c r="K14" i="3"/>
  <c r="J14" i="3"/>
  <c r="I14" i="3"/>
  <c r="N13" i="3"/>
  <c r="L13" i="3"/>
  <c r="K13" i="3"/>
  <c r="J13" i="3"/>
  <c r="I13" i="3"/>
  <c r="N12" i="3"/>
  <c r="L12" i="3"/>
  <c r="K12" i="3"/>
  <c r="J12" i="3"/>
  <c r="I12" i="3"/>
  <c r="N11" i="3"/>
  <c r="L11" i="3"/>
  <c r="K11" i="3"/>
  <c r="J11" i="3"/>
  <c r="I11" i="3"/>
  <c r="N10" i="3"/>
  <c r="L10" i="3"/>
  <c r="K10" i="3"/>
  <c r="J10" i="3"/>
  <c r="I10" i="3"/>
  <c r="N9" i="3"/>
  <c r="L9" i="3"/>
  <c r="K9" i="3"/>
  <c r="J9" i="3"/>
  <c r="I9" i="3"/>
  <c r="N8" i="3"/>
  <c r="L8" i="3"/>
  <c r="K8" i="3"/>
  <c r="J8" i="3"/>
  <c r="I8" i="3"/>
  <c r="K16" i="2"/>
  <c r="N15" i="2"/>
  <c r="L15" i="2"/>
  <c r="K15" i="2"/>
  <c r="J15" i="2"/>
  <c r="I15" i="2"/>
  <c r="N14" i="2"/>
  <c r="L14" i="2"/>
  <c r="K14" i="2"/>
  <c r="J14" i="2"/>
  <c r="I14" i="2"/>
  <c r="N13" i="2"/>
  <c r="L13" i="2"/>
  <c r="K13" i="2"/>
  <c r="J13" i="2"/>
  <c r="I13" i="2"/>
  <c r="N12" i="2"/>
  <c r="L12" i="2"/>
  <c r="K12" i="2"/>
  <c r="J12" i="2"/>
  <c r="I12" i="2"/>
  <c r="N11" i="2"/>
  <c r="L11" i="2"/>
  <c r="K11" i="2"/>
  <c r="J11" i="2"/>
  <c r="I11" i="2"/>
  <c r="N10" i="2"/>
  <c r="L10" i="2"/>
  <c r="K10" i="2"/>
  <c r="J10" i="2"/>
  <c r="I10" i="2"/>
  <c r="N9" i="2"/>
  <c r="L9" i="2"/>
  <c r="K9" i="2"/>
  <c r="J9" i="2"/>
  <c r="I9" i="2"/>
  <c r="N8" i="2"/>
  <c r="L8" i="2"/>
  <c r="K8" i="2"/>
  <c r="J8" i="2"/>
  <c r="I8" i="2"/>
  <c r="J167" i="1"/>
  <c r="AN166" i="1"/>
  <c r="AM166" i="1"/>
  <c r="AF166" i="1"/>
  <c r="AE166" i="1"/>
  <c r="AB166" i="1"/>
  <c r="AA166" i="1"/>
  <c r="Z166" i="1"/>
  <c r="O166" i="1"/>
  <c r="L166" i="1"/>
  <c r="J166" i="1"/>
  <c r="I166" i="1"/>
  <c r="H166" i="1"/>
  <c r="AN165" i="1"/>
  <c r="AM165" i="1"/>
  <c r="AF165" i="1"/>
  <c r="AE165" i="1"/>
  <c r="AB165" i="1"/>
  <c r="AA165" i="1"/>
  <c r="Z165" i="1"/>
  <c r="O165" i="1"/>
  <c r="L165" i="1"/>
  <c r="J165" i="1"/>
  <c r="I165" i="1"/>
  <c r="H165" i="1"/>
  <c r="AK164" i="1"/>
  <c r="AJ164" i="1"/>
  <c r="AI164" i="1"/>
  <c r="X164" i="1"/>
  <c r="W164" i="1"/>
  <c r="V164" i="1"/>
  <c r="U164" i="1"/>
  <c r="T164" i="1"/>
  <c r="S164" i="1"/>
  <c r="R164" i="1"/>
  <c r="P164" i="1"/>
  <c r="L164" i="1"/>
  <c r="J164" i="1"/>
  <c r="I164" i="1"/>
  <c r="H164" i="1"/>
  <c r="AN163" i="1"/>
  <c r="AM163" i="1"/>
  <c r="AF163" i="1"/>
  <c r="AE163" i="1"/>
  <c r="AB163" i="1"/>
  <c r="AA163" i="1"/>
  <c r="Z163" i="1"/>
  <c r="O163" i="1"/>
  <c r="L163" i="1"/>
  <c r="J163" i="1"/>
  <c r="I163" i="1"/>
  <c r="H163" i="1"/>
  <c r="AN162" i="1"/>
  <c r="AM162" i="1"/>
  <c r="AF162" i="1"/>
  <c r="AE162" i="1"/>
  <c r="AB162" i="1"/>
  <c r="AA162" i="1"/>
  <c r="Z162" i="1"/>
  <c r="O162" i="1"/>
  <c r="L162" i="1"/>
  <c r="J162" i="1"/>
  <c r="I162" i="1"/>
  <c r="H162" i="1"/>
  <c r="AN161" i="1"/>
  <c r="AM161" i="1"/>
  <c r="AF161" i="1"/>
  <c r="AE161" i="1"/>
  <c r="AB161" i="1"/>
  <c r="AA161" i="1"/>
  <c r="Z161" i="1"/>
  <c r="O161" i="1"/>
  <c r="L161" i="1"/>
  <c r="J161" i="1"/>
  <c r="I161" i="1"/>
  <c r="H161" i="1"/>
  <c r="AN157" i="1"/>
  <c r="AM157" i="1"/>
  <c r="AF157" i="1"/>
  <c r="AE157" i="1"/>
  <c r="AB157" i="1"/>
  <c r="AA157" i="1"/>
  <c r="Z157" i="1"/>
  <c r="O157" i="1"/>
  <c r="L157" i="1"/>
  <c r="J157" i="1"/>
  <c r="I157" i="1"/>
  <c r="H157" i="1"/>
  <c r="AN156" i="1"/>
  <c r="AM156" i="1"/>
  <c r="AF156" i="1"/>
  <c r="AE156" i="1"/>
  <c r="AB156" i="1"/>
  <c r="AA156" i="1"/>
  <c r="Z156" i="1"/>
  <c r="O156" i="1"/>
  <c r="L156" i="1"/>
  <c r="J156" i="1"/>
  <c r="I156" i="1"/>
  <c r="H156" i="1"/>
  <c r="AK155" i="1"/>
  <c r="AJ155" i="1"/>
  <c r="AI155" i="1"/>
  <c r="X155" i="1"/>
  <c r="W155" i="1"/>
  <c r="V155" i="1"/>
  <c r="U155" i="1"/>
  <c r="T155" i="1"/>
  <c r="S155" i="1"/>
  <c r="R155" i="1"/>
  <c r="P155" i="1"/>
  <c r="L155" i="1"/>
  <c r="J155" i="1"/>
  <c r="I155" i="1"/>
  <c r="H155" i="1"/>
  <c r="AN153" i="1"/>
  <c r="AM153" i="1"/>
  <c r="AF153" i="1"/>
  <c r="AE153" i="1"/>
  <c r="AB153" i="1"/>
  <c r="AA153" i="1"/>
  <c r="Z153" i="1"/>
  <c r="O153" i="1"/>
  <c r="L153" i="1"/>
  <c r="J153" i="1"/>
  <c r="I153" i="1"/>
  <c r="H153" i="1"/>
  <c r="AK152" i="1"/>
  <c r="AJ152" i="1"/>
  <c r="AI152" i="1"/>
  <c r="X152" i="1"/>
  <c r="W152" i="1"/>
  <c r="V152" i="1"/>
  <c r="U152" i="1"/>
  <c r="T152" i="1"/>
  <c r="S152" i="1"/>
  <c r="R152" i="1"/>
  <c r="P152" i="1"/>
  <c r="L152" i="1"/>
  <c r="J152" i="1"/>
  <c r="I152" i="1"/>
  <c r="H152" i="1"/>
  <c r="AN151" i="1"/>
  <c r="AM151" i="1"/>
  <c r="AF151" i="1"/>
  <c r="AE151" i="1"/>
  <c r="AB151" i="1"/>
  <c r="AA151" i="1"/>
  <c r="Z151" i="1"/>
  <c r="O151" i="1"/>
  <c r="L151" i="1"/>
  <c r="J151" i="1"/>
  <c r="I151" i="1"/>
  <c r="H151" i="1"/>
  <c r="AK150" i="1"/>
  <c r="AJ150" i="1"/>
  <c r="AI150" i="1"/>
  <c r="X150" i="1"/>
  <c r="W150" i="1"/>
  <c r="V150" i="1"/>
  <c r="U150" i="1"/>
  <c r="T150" i="1"/>
  <c r="S150" i="1"/>
  <c r="R150" i="1"/>
  <c r="P150" i="1"/>
  <c r="L150" i="1"/>
  <c r="J150" i="1"/>
  <c r="I150" i="1"/>
  <c r="H150" i="1"/>
  <c r="AN149" i="1"/>
  <c r="AM149" i="1"/>
  <c r="AF149" i="1"/>
  <c r="AE149" i="1"/>
  <c r="AB149" i="1"/>
  <c r="AA149" i="1"/>
  <c r="Z149" i="1"/>
  <c r="O149" i="1"/>
  <c r="L149" i="1"/>
  <c r="J149" i="1"/>
  <c r="I149" i="1"/>
  <c r="H149" i="1"/>
  <c r="AN147" i="1"/>
  <c r="AM147" i="1"/>
  <c r="AF147" i="1"/>
  <c r="AE147" i="1"/>
  <c r="AB147" i="1"/>
  <c r="AA147" i="1"/>
  <c r="Z147" i="1"/>
  <c r="O147" i="1"/>
  <c r="L147" i="1"/>
  <c r="J147" i="1"/>
  <c r="I147" i="1"/>
  <c r="H147" i="1"/>
  <c r="AK146" i="1"/>
  <c r="AJ146" i="1"/>
  <c r="AI146" i="1"/>
  <c r="X146" i="1"/>
  <c r="W146" i="1"/>
  <c r="V146" i="1"/>
  <c r="U146" i="1"/>
  <c r="T146" i="1"/>
  <c r="S146" i="1"/>
  <c r="R146" i="1"/>
  <c r="P146" i="1"/>
  <c r="L146" i="1"/>
  <c r="J146" i="1"/>
  <c r="I146" i="1"/>
  <c r="H146" i="1"/>
  <c r="AN144" i="1"/>
  <c r="AM144" i="1"/>
  <c r="AF144" i="1"/>
  <c r="AE144" i="1"/>
  <c r="AB144" i="1"/>
  <c r="AA144" i="1"/>
  <c r="Z144" i="1"/>
  <c r="O144" i="1"/>
  <c r="L144" i="1"/>
  <c r="J144" i="1"/>
  <c r="I144" i="1"/>
  <c r="H144" i="1"/>
  <c r="AN143" i="1"/>
  <c r="AM143" i="1"/>
  <c r="AF143" i="1"/>
  <c r="AE143" i="1"/>
  <c r="AB143" i="1"/>
  <c r="AA143" i="1"/>
  <c r="Z143" i="1"/>
  <c r="O143" i="1"/>
  <c r="L143" i="1"/>
  <c r="J143" i="1"/>
  <c r="I143" i="1"/>
  <c r="H143" i="1"/>
  <c r="AN141" i="1"/>
  <c r="AM141" i="1"/>
  <c r="AF141" i="1"/>
  <c r="AE141" i="1"/>
  <c r="AB141" i="1"/>
  <c r="AA141" i="1"/>
  <c r="Z141" i="1"/>
  <c r="O141" i="1"/>
  <c r="L141" i="1"/>
  <c r="J141" i="1"/>
  <c r="I141" i="1"/>
  <c r="H141" i="1"/>
  <c r="AK140" i="1"/>
  <c r="AJ140" i="1"/>
  <c r="AI140" i="1"/>
  <c r="X140" i="1"/>
  <c r="W140" i="1"/>
  <c r="V140" i="1"/>
  <c r="U140" i="1"/>
  <c r="T140" i="1"/>
  <c r="S140" i="1"/>
  <c r="R140" i="1"/>
  <c r="P140" i="1"/>
  <c r="L140" i="1"/>
  <c r="J140" i="1"/>
  <c r="I140" i="1"/>
  <c r="H140" i="1"/>
  <c r="AN139" i="1"/>
  <c r="AM139" i="1"/>
  <c r="AF139" i="1"/>
  <c r="AE139" i="1"/>
  <c r="AB139" i="1"/>
  <c r="AA139" i="1"/>
  <c r="Z139" i="1"/>
  <c r="O139" i="1"/>
  <c r="L139" i="1"/>
  <c r="J139" i="1"/>
  <c r="I139" i="1"/>
  <c r="H139" i="1"/>
  <c r="AN138" i="1"/>
  <c r="AM138" i="1"/>
  <c r="AF138" i="1"/>
  <c r="AE138" i="1"/>
  <c r="AB138" i="1"/>
  <c r="AA138" i="1"/>
  <c r="Z138" i="1"/>
  <c r="O138" i="1"/>
  <c r="L138" i="1"/>
  <c r="J138" i="1"/>
  <c r="I138" i="1"/>
  <c r="H138" i="1"/>
  <c r="AN137" i="1"/>
  <c r="AM137" i="1"/>
  <c r="AF137" i="1"/>
  <c r="AE137" i="1"/>
  <c r="AB137" i="1"/>
  <c r="AA137" i="1"/>
  <c r="Z137" i="1"/>
  <c r="O137" i="1"/>
  <c r="L137" i="1"/>
  <c r="J137" i="1"/>
  <c r="I137" i="1"/>
  <c r="H137" i="1"/>
  <c r="AK136" i="1"/>
  <c r="AJ136" i="1"/>
  <c r="AI136" i="1"/>
  <c r="X136" i="1"/>
  <c r="W136" i="1"/>
  <c r="V136" i="1"/>
  <c r="U136" i="1"/>
  <c r="T136" i="1"/>
  <c r="S136" i="1"/>
  <c r="R136" i="1"/>
  <c r="P136" i="1"/>
  <c r="L136" i="1"/>
  <c r="J136" i="1"/>
  <c r="I136" i="1"/>
  <c r="H136" i="1"/>
  <c r="AN135" i="1"/>
  <c r="AM135" i="1"/>
  <c r="AF135" i="1"/>
  <c r="AE135" i="1"/>
  <c r="AB135" i="1"/>
  <c r="AA135" i="1"/>
  <c r="Z135" i="1"/>
  <c r="O135" i="1"/>
  <c r="L135" i="1"/>
  <c r="J135" i="1"/>
  <c r="I135" i="1"/>
  <c r="H135" i="1"/>
  <c r="AN134" i="1"/>
  <c r="AM134" i="1"/>
  <c r="AF134" i="1"/>
  <c r="AE134" i="1"/>
  <c r="AB134" i="1"/>
  <c r="AA134" i="1"/>
  <c r="Z134" i="1"/>
  <c r="O134" i="1"/>
  <c r="L134" i="1"/>
  <c r="J134" i="1"/>
  <c r="I134" i="1"/>
  <c r="H134" i="1"/>
  <c r="AK133" i="1"/>
  <c r="AJ133" i="1"/>
  <c r="AI133" i="1"/>
  <c r="X133" i="1"/>
  <c r="W133" i="1"/>
  <c r="V133" i="1"/>
  <c r="U133" i="1"/>
  <c r="T133" i="1"/>
  <c r="S133" i="1"/>
  <c r="R133" i="1"/>
  <c r="P133" i="1"/>
  <c r="L133" i="1"/>
  <c r="J133" i="1"/>
  <c r="I133" i="1"/>
  <c r="H133" i="1"/>
  <c r="AN132" i="1"/>
  <c r="AM132" i="1"/>
  <c r="AF132" i="1"/>
  <c r="AE132" i="1"/>
  <c r="AB132" i="1"/>
  <c r="AA132" i="1"/>
  <c r="Z132" i="1"/>
  <c r="O132" i="1"/>
  <c r="L132" i="1"/>
  <c r="J132" i="1"/>
  <c r="I132" i="1"/>
  <c r="H132" i="1"/>
  <c r="AN131" i="1"/>
  <c r="AM131" i="1"/>
  <c r="AF131" i="1"/>
  <c r="AE131" i="1"/>
  <c r="AB131" i="1"/>
  <c r="AA131" i="1"/>
  <c r="Z131" i="1"/>
  <c r="O131" i="1"/>
  <c r="L131" i="1"/>
  <c r="J131" i="1"/>
  <c r="I131" i="1"/>
  <c r="H131" i="1"/>
  <c r="AN130" i="1"/>
  <c r="AM130" i="1"/>
  <c r="AF130" i="1"/>
  <c r="AE130" i="1"/>
  <c r="AB130" i="1"/>
  <c r="AA130" i="1"/>
  <c r="Z130" i="1"/>
  <c r="O130" i="1"/>
  <c r="L130" i="1"/>
  <c r="J130" i="1"/>
  <c r="I130" i="1"/>
  <c r="H130" i="1"/>
  <c r="AN128" i="1"/>
  <c r="AM128" i="1"/>
  <c r="AF128" i="1"/>
  <c r="AE128" i="1"/>
  <c r="AB128" i="1"/>
  <c r="AA128" i="1"/>
  <c r="Z128" i="1"/>
  <c r="O128" i="1"/>
  <c r="L128" i="1"/>
  <c r="J128" i="1"/>
  <c r="I128" i="1"/>
  <c r="H128" i="1"/>
  <c r="AN126" i="1"/>
  <c r="AM126" i="1"/>
  <c r="AF126" i="1"/>
  <c r="AE126" i="1"/>
  <c r="AB126" i="1"/>
  <c r="AA126" i="1"/>
  <c r="Z126" i="1"/>
  <c r="O126" i="1"/>
  <c r="L126" i="1"/>
  <c r="J126" i="1"/>
  <c r="I126" i="1"/>
  <c r="H126" i="1"/>
  <c r="AN124" i="1"/>
  <c r="AM124" i="1"/>
  <c r="AF124" i="1"/>
  <c r="AE124" i="1"/>
  <c r="AB124" i="1"/>
  <c r="AA124" i="1"/>
  <c r="Z124" i="1"/>
  <c r="O124" i="1"/>
  <c r="L124" i="1"/>
  <c r="J124" i="1"/>
  <c r="I124" i="1"/>
  <c r="H124" i="1"/>
  <c r="AK123" i="1"/>
  <c r="AJ123" i="1"/>
  <c r="AI123" i="1"/>
  <c r="X123" i="1"/>
  <c r="W123" i="1"/>
  <c r="V123" i="1"/>
  <c r="U123" i="1"/>
  <c r="T123" i="1"/>
  <c r="S123" i="1"/>
  <c r="R123" i="1"/>
  <c r="P123" i="1"/>
  <c r="L123" i="1"/>
  <c r="J123" i="1"/>
  <c r="I123" i="1"/>
  <c r="H123" i="1"/>
  <c r="AN121" i="1"/>
  <c r="AM121" i="1"/>
  <c r="AF121" i="1"/>
  <c r="AE121" i="1"/>
  <c r="AB121" i="1"/>
  <c r="AA121" i="1"/>
  <c r="Z121" i="1"/>
  <c r="O121" i="1"/>
  <c r="L121" i="1"/>
  <c r="J121" i="1"/>
  <c r="I121" i="1"/>
  <c r="H121" i="1"/>
  <c r="AN120" i="1"/>
  <c r="AM120" i="1"/>
  <c r="AF120" i="1"/>
  <c r="AE120" i="1"/>
  <c r="AB120" i="1"/>
  <c r="AA120" i="1"/>
  <c r="Z120" i="1"/>
  <c r="O120" i="1"/>
  <c r="L120" i="1"/>
  <c r="J120" i="1"/>
  <c r="I120" i="1"/>
  <c r="H120" i="1"/>
  <c r="AN118" i="1"/>
  <c r="AM118" i="1"/>
  <c r="AF118" i="1"/>
  <c r="AE118" i="1"/>
  <c r="AB118" i="1"/>
  <c r="AA118" i="1"/>
  <c r="Z118" i="1"/>
  <c r="O118" i="1"/>
  <c r="L118" i="1"/>
  <c r="J118" i="1"/>
  <c r="I118" i="1"/>
  <c r="H118" i="1"/>
  <c r="AN117" i="1"/>
  <c r="AM117" i="1"/>
  <c r="AF117" i="1"/>
  <c r="AE117" i="1"/>
  <c r="AB117" i="1"/>
  <c r="AA117" i="1"/>
  <c r="Z117" i="1"/>
  <c r="O117" i="1"/>
  <c r="L117" i="1"/>
  <c r="J117" i="1"/>
  <c r="I117" i="1"/>
  <c r="H117" i="1"/>
  <c r="AK116" i="1"/>
  <c r="AJ116" i="1"/>
  <c r="AI116" i="1"/>
  <c r="X116" i="1"/>
  <c r="W116" i="1"/>
  <c r="V116" i="1"/>
  <c r="U116" i="1"/>
  <c r="T116" i="1"/>
  <c r="S116" i="1"/>
  <c r="R116" i="1"/>
  <c r="P116" i="1"/>
  <c r="L116" i="1"/>
  <c r="J116" i="1"/>
  <c r="I116" i="1"/>
  <c r="H116" i="1"/>
  <c r="AN115" i="1"/>
  <c r="AM115" i="1"/>
  <c r="AF115" i="1"/>
  <c r="AE115" i="1"/>
  <c r="AB115" i="1"/>
  <c r="AA115" i="1"/>
  <c r="Z115" i="1"/>
  <c r="O115" i="1"/>
  <c r="L115" i="1"/>
  <c r="J115" i="1"/>
  <c r="I115" i="1"/>
  <c r="H115" i="1"/>
  <c r="AN114" i="1"/>
  <c r="AM114" i="1"/>
  <c r="AF114" i="1"/>
  <c r="AE114" i="1"/>
  <c r="AB114" i="1"/>
  <c r="AA114" i="1"/>
  <c r="Z114" i="1"/>
  <c r="O114" i="1"/>
  <c r="L114" i="1"/>
  <c r="J114" i="1"/>
  <c r="I114" i="1"/>
  <c r="H114" i="1"/>
  <c r="AN113" i="1"/>
  <c r="AM113" i="1"/>
  <c r="AF113" i="1"/>
  <c r="AE113" i="1"/>
  <c r="AB113" i="1"/>
  <c r="AA113" i="1"/>
  <c r="Z113" i="1"/>
  <c r="O113" i="1"/>
  <c r="L113" i="1"/>
  <c r="J113" i="1"/>
  <c r="I113" i="1"/>
  <c r="H113" i="1"/>
  <c r="AN112" i="1"/>
  <c r="AM112" i="1"/>
  <c r="AF112" i="1"/>
  <c r="AE112" i="1"/>
  <c r="AB112" i="1"/>
  <c r="AA112" i="1"/>
  <c r="Z112" i="1"/>
  <c r="O112" i="1"/>
  <c r="L112" i="1"/>
  <c r="J112" i="1"/>
  <c r="I112" i="1"/>
  <c r="H112" i="1"/>
  <c r="AN111" i="1"/>
  <c r="AM111" i="1"/>
  <c r="AF111" i="1"/>
  <c r="AE111" i="1"/>
  <c r="AB111" i="1"/>
  <c r="AA111" i="1"/>
  <c r="Z111" i="1"/>
  <c r="O111" i="1"/>
  <c r="L111" i="1"/>
  <c r="J111" i="1"/>
  <c r="I111" i="1"/>
  <c r="H111" i="1"/>
  <c r="AN108" i="1"/>
  <c r="AM108" i="1"/>
  <c r="AF108" i="1"/>
  <c r="AE108" i="1"/>
  <c r="AB108" i="1"/>
  <c r="AA108" i="1"/>
  <c r="Z108" i="1"/>
  <c r="O108" i="1"/>
  <c r="L108" i="1"/>
  <c r="J108" i="1"/>
  <c r="I108" i="1"/>
  <c r="H108" i="1"/>
  <c r="AN106" i="1"/>
  <c r="AM106" i="1"/>
  <c r="AF106" i="1"/>
  <c r="AE106" i="1"/>
  <c r="AB106" i="1"/>
  <c r="AA106" i="1"/>
  <c r="Z106" i="1"/>
  <c r="O106" i="1"/>
  <c r="L106" i="1"/>
  <c r="J106" i="1"/>
  <c r="I106" i="1"/>
  <c r="H106" i="1"/>
  <c r="AK105" i="1"/>
  <c r="AJ105" i="1"/>
  <c r="AI105" i="1"/>
  <c r="X105" i="1"/>
  <c r="W105" i="1"/>
  <c r="V105" i="1"/>
  <c r="U105" i="1"/>
  <c r="T105" i="1"/>
  <c r="S105" i="1"/>
  <c r="R105" i="1"/>
  <c r="P105" i="1"/>
  <c r="L105" i="1"/>
  <c r="J105" i="1"/>
  <c r="I105" i="1"/>
  <c r="H105" i="1"/>
  <c r="AN103" i="1"/>
  <c r="AM103" i="1"/>
  <c r="AF103" i="1"/>
  <c r="AE103" i="1"/>
  <c r="AB103" i="1"/>
  <c r="AA103" i="1"/>
  <c r="Z103" i="1"/>
  <c r="O103" i="1"/>
  <c r="L103" i="1"/>
  <c r="J103" i="1"/>
  <c r="I103" i="1"/>
  <c r="H103" i="1"/>
  <c r="AN101" i="1"/>
  <c r="AM101" i="1"/>
  <c r="AF101" i="1"/>
  <c r="AE101" i="1"/>
  <c r="AB101" i="1"/>
  <c r="AA101" i="1"/>
  <c r="Z101" i="1"/>
  <c r="O101" i="1"/>
  <c r="L101" i="1"/>
  <c r="J101" i="1"/>
  <c r="I101" i="1"/>
  <c r="H101" i="1"/>
  <c r="AN100" i="1"/>
  <c r="AM100" i="1"/>
  <c r="AF100" i="1"/>
  <c r="AE100" i="1"/>
  <c r="AB100" i="1"/>
  <c r="AA100" i="1"/>
  <c r="Z100" i="1"/>
  <c r="O100" i="1"/>
  <c r="L100" i="1"/>
  <c r="J100" i="1"/>
  <c r="I100" i="1"/>
  <c r="H100" i="1"/>
  <c r="AN96" i="1"/>
  <c r="AM96" i="1"/>
  <c r="AF96" i="1"/>
  <c r="AE96" i="1"/>
  <c r="AB96" i="1"/>
  <c r="AA96" i="1"/>
  <c r="Z96" i="1"/>
  <c r="O96" i="1"/>
  <c r="L96" i="1"/>
  <c r="J96" i="1"/>
  <c r="I96" i="1"/>
  <c r="H96" i="1"/>
  <c r="AN94" i="1"/>
  <c r="AM94" i="1"/>
  <c r="AF94" i="1"/>
  <c r="AE94" i="1"/>
  <c r="AB94" i="1"/>
  <c r="AA94" i="1"/>
  <c r="Z94" i="1"/>
  <c r="O94" i="1"/>
  <c r="L94" i="1"/>
  <c r="J94" i="1"/>
  <c r="I94" i="1"/>
  <c r="H94" i="1"/>
  <c r="AN92" i="1"/>
  <c r="AM92" i="1"/>
  <c r="AF92" i="1"/>
  <c r="AE92" i="1"/>
  <c r="AB92" i="1"/>
  <c r="AA92" i="1"/>
  <c r="Z92" i="1"/>
  <c r="O92" i="1"/>
  <c r="L92" i="1"/>
  <c r="J92" i="1"/>
  <c r="I92" i="1"/>
  <c r="H92" i="1"/>
  <c r="AN90" i="1"/>
  <c r="AM90" i="1"/>
  <c r="AF90" i="1"/>
  <c r="AE90" i="1"/>
  <c r="AB90" i="1"/>
  <c r="AA90" i="1"/>
  <c r="Z90" i="1"/>
  <c r="O90" i="1"/>
  <c r="L90" i="1"/>
  <c r="J90" i="1"/>
  <c r="I90" i="1"/>
  <c r="H90" i="1"/>
  <c r="AN89" i="1"/>
  <c r="AM89" i="1"/>
  <c r="AF89" i="1"/>
  <c r="AE89" i="1"/>
  <c r="AB89" i="1"/>
  <c r="AA89" i="1"/>
  <c r="Z89" i="1"/>
  <c r="O89" i="1"/>
  <c r="L89" i="1"/>
  <c r="J89" i="1"/>
  <c r="I89" i="1"/>
  <c r="H89" i="1"/>
  <c r="AN87" i="1"/>
  <c r="AM87" i="1"/>
  <c r="AF87" i="1"/>
  <c r="AE87" i="1"/>
  <c r="AB87" i="1"/>
  <c r="AA87" i="1"/>
  <c r="Z87" i="1"/>
  <c r="O87" i="1"/>
  <c r="L87" i="1"/>
  <c r="J87" i="1"/>
  <c r="I87" i="1"/>
  <c r="H87" i="1"/>
  <c r="AK86" i="1"/>
  <c r="AJ86" i="1"/>
  <c r="AI86" i="1"/>
  <c r="X86" i="1"/>
  <c r="W86" i="1"/>
  <c r="V86" i="1"/>
  <c r="U86" i="1"/>
  <c r="T86" i="1"/>
  <c r="S86" i="1"/>
  <c r="R86" i="1"/>
  <c r="P86" i="1"/>
  <c r="L86" i="1"/>
  <c r="J86" i="1"/>
  <c r="I86" i="1"/>
  <c r="H86" i="1"/>
  <c r="AN85" i="1"/>
  <c r="AM85" i="1"/>
  <c r="AF85" i="1"/>
  <c r="AE85" i="1"/>
  <c r="AB85" i="1"/>
  <c r="AA85" i="1"/>
  <c r="Z85" i="1"/>
  <c r="O85" i="1"/>
  <c r="L85" i="1"/>
  <c r="J85" i="1"/>
  <c r="I85" i="1"/>
  <c r="H85" i="1"/>
  <c r="AN84" i="1"/>
  <c r="AM84" i="1"/>
  <c r="AF84" i="1"/>
  <c r="AE84" i="1"/>
  <c r="AB84" i="1"/>
  <c r="AA84" i="1"/>
  <c r="Z84" i="1"/>
  <c r="O84" i="1"/>
  <c r="L84" i="1"/>
  <c r="J84" i="1"/>
  <c r="I84" i="1"/>
  <c r="H84" i="1"/>
  <c r="AN83" i="1"/>
  <c r="AM83" i="1"/>
  <c r="AF83" i="1"/>
  <c r="AE83" i="1"/>
  <c r="AB83" i="1"/>
  <c r="AA83" i="1"/>
  <c r="Z83" i="1"/>
  <c r="O83" i="1"/>
  <c r="L83" i="1"/>
  <c r="J83" i="1"/>
  <c r="I83" i="1"/>
  <c r="H83" i="1"/>
  <c r="AN82" i="1"/>
  <c r="AM82" i="1"/>
  <c r="AF82" i="1"/>
  <c r="AE82" i="1"/>
  <c r="AB82" i="1"/>
  <c r="AA82" i="1"/>
  <c r="Z82" i="1"/>
  <c r="O82" i="1"/>
  <c r="L82" i="1"/>
  <c r="J82" i="1"/>
  <c r="I82" i="1"/>
  <c r="H82" i="1"/>
  <c r="AK81" i="1"/>
  <c r="AJ81" i="1"/>
  <c r="AI81" i="1"/>
  <c r="X81" i="1"/>
  <c r="W81" i="1"/>
  <c r="V81" i="1"/>
  <c r="U81" i="1"/>
  <c r="T81" i="1"/>
  <c r="S81" i="1"/>
  <c r="R81" i="1"/>
  <c r="P81" i="1"/>
  <c r="L81" i="1"/>
  <c r="J81" i="1"/>
  <c r="I81" i="1"/>
  <c r="H81" i="1"/>
  <c r="AN80" i="1"/>
  <c r="AM80" i="1"/>
  <c r="AF80" i="1"/>
  <c r="AE80" i="1"/>
  <c r="AB80" i="1"/>
  <c r="AA80" i="1"/>
  <c r="Z80" i="1"/>
  <c r="O80" i="1"/>
  <c r="L80" i="1"/>
  <c r="J80" i="1"/>
  <c r="I80" i="1"/>
  <c r="H80" i="1"/>
  <c r="AN79" i="1"/>
  <c r="AM79" i="1"/>
  <c r="AF79" i="1"/>
  <c r="AE79" i="1"/>
  <c r="AB79" i="1"/>
  <c r="AA79" i="1"/>
  <c r="Z79" i="1"/>
  <c r="O79" i="1"/>
  <c r="L79" i="1"/>
  <c r="J79" i="1"/>
  <c r="I79" i="1"/>
  <c r="H79" i="1"/>
  <c r="AN78" i="1"/>
  <c r="AM78" i="1"/>
  <c r="AF78" i="1"/>
  <c r="AE78" i="1"/>
  <c r="AB78" i="1"/>
  <c r="AA78" i="1"/>
  <c r="Z78" i="1"/>
  <c r="O78" i="1"/>
  <c r="L78" i="1"/>
  <c r="J78" i="1"/>
  <c r="I78" i="1"/>
  <c r="H78" i="1"/>
  <c r="AN77" i="1"/>
  <c r="AM77" i="1"/>
  <c r="AF77" i="1"/>
  <c r="AE77" i="1"/>
  <c r="AB77" i="1"/>
  <c r="AA77" i="1"/>
  <c r="Z77" i="1"/>
  <c r="O77" i="1"/>
  <c r="L77" i="1"/>
  <c r="J77" i="1"/>
  <c r="I77" i="1"/>
  <c r="H77" i="1"/>
  <c r="AN76" i="1"/>
  <c r="AM76" i="1"/>
  <c r="AF76" i="1"/>
  <c r="AE76" i="1"/>
  <c r="AB76" i="1"/>
  <c r="AA76" i="1"/>
  <c r="Z76" i="1"/>
  <c r="O76" i="1"/>
  <c r="L76" i="1"/>
  <c r="J76" i="1"/>
  <c r="I76" i="1"/>
  <c r="H76" i="1"/>
  <c r="AN75" i="1"/>
  <c r="AM75" i="1"/>
  <c r="AF75" i="1"/>
  <c r="AE75" i="1"/>
  <c r="AB75" i="1"/>
  <c r="AA75" i="1"/>
  <c r="Z75" i="1"/>
  <c r="O75" i="1"/>
  <c r="L75" i="1"/>
  <c r="J75" i="1"/>
  <c r="I75" i="1"/>
  <c r="H75" i="1"/>
  <c r="AN74" i="1"/>
  <c r="AM74" i="1"/>
  <c r="AF74" i="1"/>
  <c r="AE74" i="1"/>
  <c r="AB74" i="1"/>
  <c r="AA74" i="1"/>
  <c r="Z74" i="1"/>
  <c r="O74" i="1"/>
  <c r="L74" i="1"/>
  <c r="J74" i="1"/>
  <c r="I74" i="1"/>
  <c r="H74" i="1"/>
  <c r="AN73" i="1"/>
  <c r="AM73" i="1"/>
  <c r="AF73" i="1"/>
  <c r="AE73" i="1"/>
  <c r="AB73" i="1"/>
  <c r="AA73" i="1"/>
  <c r="Z73" i="1"/>
  <c r="O73" i="1"/>
  <c r="L73" i="1"/>
  <c r="J73" i="1"/>
  <c r="I73" i="1"/>
  <c r="H73" i="1"/>
  <c r="AK72" i="1"/>
  <c r="AJ72" i="1"/>
  <c r="AI72" i="1"/>
  <c r="X72" i="1"/>
  <c r="W72" i="1"/>
  <c r="V72" i="1"/>
  <c r="U72" i="1"/>
  <c r="T72" i="1"/>
  <c r="S72" i="1"/>
  <c r="R72" i="1"/>
  <c r="P72" i="1"/>
  <c r="L72" i="1"/>
  <c r="J72" i="1"/>
  <c r="I72" i="1"/>
  <c r="H72" i="1"/>
  <c r="AN71" i="1"/>
  <c r="AM71" i="1"/>
  <c r="AF71" i="1"/>
  <c r="AE71" i="1"/>
  <c r="AB71" i="1"/>
  <c r="AA71" i="1"/>
  <c r="Z71" i="1"/>
  <c r="O71" i="1"/>
  <c r="L71" i="1"/>
  <c r="J71" i="1"/>
  <c r="I71" i="1"/>
  <c r="H71" i="1"/>
  <c r="AN70" i="1"/>
  <c r="AM70" i="1"/>
  <c r="AF70" i="1"/>
  <c r="AE70" i="1"/>
  <c r="AB70" i="1"/>
  <c r="AA70" i="1"/>
  <c r="Z70" i="1"/>
  <c r="O70" i="1"/>
  <c r="L70" i="1"/>
  <c r="J70" i="1"/>
  <c r="I70" i="1"/>
  <c r="H70" i="1"/>
  <c r="AN69" i="1"/>
  <c r="AM69" i="1"/>
  <c r="AF69" i="1"/>
  <c r="AE69" i="1"/>
  <c r="AB69" i="1"/>
  <c r="AA69" i="1"/>
  <c r="Z69" i="1"/>
  <c r="O69" i="1"/>
  <c r="L69" i="1"/>
  <c r="J69" i="1"/>
  <c r="I69" i="1"/>
  <c r="H69" i="1"/>
  <c r="AN68" i="1"/>
  <c r="AM68" i="1"/>
  <c r="AF68" i="1"/>
  <c r="AE68" i="1"/>
  <c r="AB68" i="1"/>
  <c r="AA68" i="1"/>
  <c r="Z68" i="1"/>
  <c r="O68" i="1"/>
  <c r="L68" i="1"/>
  <c r="J68" i="1"/>
  <c r="I68" i="1"/>
  <c r="H68" i="1"/>
  <c r="AN67" i="1"/>
  <c r="AM67" i="1"/>
  <c r="AF67" i="1"/>
  <c r="AE67" i="1"/>
  <c r="AB67" i="1"/>
  <c r="AA67" i="1"/>
  <c r="Z67" i="1"/>
  <c r="O67" i="1"/>
  <c r="L67" i="1"/>
  <c r="J67" i="1"/>
  <c r="I67" i="1"/>
  <c r="H67" i="1"/>
  <c r="AN66" i="1"/>
  <c r="AM66" i="1"/>
  <c r="AF66" i="1"/>
  <c r="AE66" i="1"/>
  <c r="AB66" i="1"/>
  <c r="AA66" i="1"/>
  <c r="Z66" i="1"/>
  <c r="O66" i="1"/>
  <c r="L66" i="1"/>
  <c r="J66" i="1"/>
  <c r="I66" i="1"/>
  <c r="H66" i="1"/>
  <c r="AN65" i="1"/>
  <c r="AM65" i="1"/>
  <c r="AF65" i="1"/>
  <c r="AE65" i="1"/>
  <c r="AB65" i="1"/>
  <c r="AA65" i="1"/>
  <c r="Z65" i="1"/>
  <c r="O65" i="1"/>
  <c r="L65" i="1"/>
  <c r="J65" i="1"/>
  <c r="I65" i="1"/>
  <c r="H65" i="1"/>
  <c r="AK64" i="1"/>
  <c r="AJ64" i="1"/>
  <c r="AI64" i="1"/>
  <c r="X64" i="1"/>
  <c r="W64" i="1"/>
  <c r="V64" i="1"/>
  <c r="U64" i="1"/>
  <c r="T64" i="1"/>
  <c r="S64" i="1"/>
  <c r="R64" i="1"/>
  <c r="P64" i="1"/>
  <c r="L64" i="1"/>
  <c r="J64" i="1"/>
  <c r="I64" i="1"/>
  <c r="H64" i="1"/>
  <c r="AN63" i="1"/>
  <c r="AM63" i="1"/>
  <c r="AF63" i="1"/>
  <c r="AE63" i="1"/>
  <c r="AB63" i="1"/>
  <c r="AA63" i="1"/>
  <c r="Z63" i="1"/>
  <c r="O63" i="1"/>
  <c r="L63" i="1"/>
  <c r="J63" i="1"/>
  <c r="I63" i="1"/>
  <c r="H63" i="1"/>
  <c r="AN62" i="1"/>
  <c r="AM62" i="1"/>
  <c r="AF62" i="1"/>
  <c r="AE62" i="1"/>
  <c r="AB62" i="1"/>
  <c r="AA62" i="1"/>
  <c r="Z62" i="1"/>
  <c r="O62" i="1"/>
  <c r="L62" i="1"/>
  <c r="J62" i="1"/>
  <c r="I62" i="1"/>
  <c r="H62" i="1"/>
  <c r="AN61" i="1"/>
  <c r="AM61" i="1"/>
  <c r="AF61" i="1"/>
  <c r="AE61" i="1"/>
  <c r="AB61" i="1"/>
  <c r="AA61" i="1"/>
  <c r="Z61" i="1"/>
  <c r="O61" i="1"/>
  <c r="L61" i="1"/>
  <c r="J61" i="1"/>
  <c r="I61" i="1"/>
  <c r="H61" i="1"/>
  <c r="AN60" i="1"/>
  <c r="AM60" i="1"/>
  <c r="AF60" i="1"/>
  <c r="AE60" i="1"/>
  <c r="AB60" i="1"/>
  <c r="AA60" i="1"/>
  <c r="Z60" i="1"/>
  <c r="O60" i="1"/>
  <c r="L60" i="1"/>
  <c r="J60" i="1"/>
  <c r="I60" i="1"/>
  <c r="H60" i="1"/>
  <c r="AN59" i="1"/>
  <c r="AM59" i="1"/>
  <c r="AF59" i="1"/>
  <c r="AE59" i="1"/>
  <c r="AB59" i="1"/>
  <c r="AA59" i="1"/>
  <c r="Z59" i="1"/>
  <c r="O59" i="1"/>
  <c r="L59" i="1"/>
  <c r="J59" i="1"/>
  <c r="I59" i="1"/>
  <c r="H59" i="1"/>
  <c r="AN58" i="1"/>
  <c r="AM58" i="1"/>
  <c r="AF58" i="1"/>
  <c r="AE58" i="1"/>
  <c r="AB58" i="1"/>
  <c r="AA58" i="1"/>
  <c r="Z58" i="1"/>
  <c r="O58" i="1"/>
  <c r="L58" i="1"/>
  <c r="J58" i="1"/>
  <c r="I58" i="1"/>
  <c r="H58" i="1"/>
  <c r="AK57" i="1"/>
  <c r="AJ57" i="1"/>
  <c r="AI57" i="1"/>
  <c r="X57" i="1"/>
  <c r="W57" i="1"/>
  <c r="V57" i="1"/>
  <c r="U57" i="1"/>
  <c r="T57" i="1"/>
  <c r="S57" i="1"/>
  <c r="R57" i="1"/>
  <c r="P57" i="1"/>
  <c r="L57" i="1"/>
  <c r="J57" i="1"/>
  <c r="I57" i="1"/>
  <c r="H57" i="1"/>
  <c r="AN56" i="1"/>
  <c r="AM56" i="1"/>
  <c r="AF56" i="1"/>
  <c r="AE56" i="1"/>
  <c r="AB56" i="1"/>
  <c r="AA56" i="1"/>
  <c r="Z56" i="1"/>
  <c r="O56" i="1"/>
  <c r="L56" i="1"/>
  <c r="J56" i="1"/>
  <c r="I56" i="1"/>
  <c r="H56" i="1"/>
  <c r="AN55" i="1"/>
  <c r="AM55" i="1"/>
  <c r="AF55" i="1"/>
  <c r="AE55" i="1"/>
  <c r="AB55" i="1"/>
  <c r="AA55" i="1"/>
  <c r="Z55" i="1"/>
  <c r="O55" i="1"/>
  <c r="L55" i="1"/>
  <c r="J55" i="1"/>
  <c r="I55" i="1"/>
  <c r="H55" i="1"/>
  <c r="AN54" i="1"/>
  <c r="AM54" i="1"/>
  <c r="AF54" i="1"/>
  <c r="AE54" i="1"/>
  <c r="AB54" i="1"/>
  <c r="AA54" i="1"/>
  <c r="Z54" i="1"/>
  <c r="O54" i="1"/>
  <c r="L54" i="1"/>
  <c r="J54" i="1"/>
  <c r="I54" i="1"/>
  <c r="H54" i="1"/>
  <c r="AN53" i="1"/>
  <c r="AM53" i="1"/>
  <c r="AF53" i="1"/>
  <c r="AE53" i="1"/>
  <c r="AB53" i="1"/>
  <c r="AA53" i="1"/>
  <c r="Z53" i="1"/>
  <c r="O53" i="1"/>
  <c r="L53" i="1"/>
  <c r="J53" i="1"/>
  <c r="I53" i="1"/>
  <c r="H53" i="1"/>
  <c r="AN52" i="1"/>
  <c r="AM52" i="1"/>
  <c r="AF52" i="1"/>
  <c r="AE52" i="1"/>
  <c r="AB52" i="1"/>
  <c r="AA52" i="1"/>
  <c r="Z52" i="1"/>
  <c r="O52" i="1"/>
  <c r="L52" i="1"/>
  <c r="J52" i="1"/>
  <c r="I52" i="1"/>
  <c r="H52" i="1"/>
  <c r="AN51" i="1"/>
  <c r="AM51" i="1"/>
  <c r="AF51" i="1"/>
  <c r="AE51" i="1"/>
  <c r="AB51" i="1"/>
  <c r="AA51" i="1"/>
  <c r="Z51" i="1"/>
  <c r="O51" i="1"/>
  <c r="L51" i="1"/>
  <c r="J51" i="1"/>
  <c r="I51" i="1"/>
  <c r="H51" i="1"/>
  <c r="AN50" i="1"/>
  <c r="AM50" i="1"/>
  <c r="AF50" i="1"/>
  <c r="AE50" i="1"/>
  <c r="AB50" i="1"/>
  <c r="AA50" i="1"/>
  <c r="Z50" i="1"/>
  <c r="O50" i="1"/>
  <c r="L50" i="1"/>
  <c r="J50" i="1"/>
  <c r="I50" i="1"/>
  <c r="H50" i="1"/>
  <c r="AN49" i="1"/>
  <c r="AM49" i="1"/>
  <c r="AF49" i="1"/>
  <c r="AE49" i="1"/>
  <c r="AB49" i="1"/>
  <c r="AA49" i="1"/>
  <c r="Z49" i="1"/>
  <c r="O49" i="1"/>
  <c r="L49" i="1"/>
  <c r="J49" i="1"/>
  <c r="I49" i="1"/>
  <c r="H49" i="1"/>
  <c r="AN48" i="1"/>
  <c r="AM48" i="1"/>
  <c r="AF48" i="1"/>
  <c r="AE48" i="1"/>
  <c r="AB48" i="1"/>
  <c r="AA48" i="1"/>
  <c r="Z48" i="1"/>
  <c r="O48" i="1"/>
  <c r="L48" i="1"/>
  <c r="J48" i="1"/>
  <c r="I48" i="1"/>
  <c r="H48" i="1"/>
  <c r="AN47" i="1"/>
  <c r="AM47" i="1"/>
  <c r="AF47" i="1"/>
  <c r="AE47" i="1"/>
  <c r="AB47" i="1"/>
  <c r="AA47" i="1"/>
  <c r="Z47" i="1"/>
  <c r="O47" i="1"/>
  <c r="L47" i="1"/>
  <c r="J47" i="1"/>
  <c r="I47" i="1"/>
  <c r="H47" i="1"/>
  <c r="AN46" i="1"/>
  <c r="AM46" i="1"/>
  <c r="AF46" i="1"/>
  <c r="AE46" i="1"/>
  <c r="AB46" i="1"/>
  <c r="AA46" i="1"/>
  <c r="Z46" i="1"/>
  <c r="O46" i="1"/>
  <c r="L46" i="1"/>
  <c r="J46" i="1"/>
  <c r="I46" i="1"/>
  <c r="H46" i="1"/>
  <c r="AN45" i="1"/>
  <c r="AM45" i="1"/>
  <c r="AF45" i="1"/>
  <c r="AE45" i="1"/>
  <c r="AB45" i="1"/>
  <c r="AA45" i="1"/>
  <c r="Z45" i="1"/>
  <c r="O45" i="1"/>
  <c r="L45" i="1"/>
  <c r="J45" i="1"/>
  <c r="I45" i="1"/>
  <c r="H45" i="1"/>
  <c r="AN44" i="1"/>
  <c r="AM44" i="1"/>
  <c r="AF44" i="1"/>
  <c r="AE44" i="1"/>
  <c r="AB44" i="1"/>
  <c r="AA44" i="1"/>
  <c r="Z44" i="1"/>
  <c r="O44" i="1"/>
  <c r="L44" i="1"/>
  <c r="J44" i="1"/>
  <c r="I44" i="1"/>
  <c r="H44" i="1"/>
  <c r="AN43" i="1"/>
  <c r="AM43" i="1"/>
  <c r="AF43" i="1"/>
  <c r="AE43" i="1"/>
  <c r="AB43" i="1"/>
  <c r="AA43" i="1"/>
  <c r="Z43" i="1"/>
  <c r="O43" i="1"/>
  <c r="L43" i="1"/>
  <c r="J43" i="1"/>
  <c r="I43" i="1"/>
  <c r="H43" i="1"/>
  <c r="AK42" i="1"/>
  <c r="AJ42" i="1"/>
  <c r="AI42" i="1"/>
  <c r="X42" i="1"/>
  <c r="W42" i="1"/>
  <c r="V42" i="1"/>
  <c r="U42" i="1"/>
  <c r="T42" i="1"/>
  <c r="S42" i="1"/>
  <c r="R42" i="1"/>
  <c r="P42" i="1"/>
  <c r="L42" i="1"/>
  <c r="J42" i="1"/>
  <c r="I42" i="1"/>
  <c r="H42" i="1"/>
  <c r="AN41" i="1"/>
  <c r="AM41" i="1"/>
  <c r="AF41" i="1"/>
  <c r="AE41" i="1"/>
  <c r="AB41" i="1"/>
  <c r="AA41" i="1"/>
  <c r="Z41" i="1"/>
  <c r="O41" i="1"/>
  <c r="L41" i="1"/>
  <c r="J41" i="1"/>
  <c r="I41" i="1"/>
  <c r="H41" i="1"/>
  <c r="AN40" i="1"/>
  <c r="AM40" i="1"/>
  <c r="AF40" i="1"/>
  <c r="AE40" i="1"/>
  <c r="AB40" i="1"/>
  <c r="AA40" i="1"/>
  <c r="Z40" i="1"/>
  <c r="O40" i="1"/>
  <c r="L40" i="1"/>
  <c r="J40" i="1"/>
  <c r="I40" i="1"/>
  <c r="H40" i="1"/>
  <c r="AN39" i="1"/>
  <c r="AM39" i="1"/>
  <c r="AF39" i="1"/>
  <c r="AE39" i="1"/>
  <c r="AB39" i="1"/>
  <c r="AA39" i="1"/>
  <c r="Z39" i="1"/>
  <c r="O39" i="1"/>
  <c r="L39" i="1"/>
  <c r="J39" i="1"/>
  <c r="I39" i="1"/>
  <c r="H39" i="1"/>
  <c r="AN38" i="1"/>
  <c r="AM38" i="1"/>
  <c r="AF38" i="1"/>
  <c r="AE38" i="1"/>
  <c r="AB38" i="1"/>
  <c r="AA38" i="1"/>
  <c r="Z38" i="1"/>
  <c r="O38" i="1"/>
  <c r="L38" i="1"/>
  <c r="J38" i="1"/>
  <c r="I38" i="1"/>
  <c r="H38" i="1"/>
  <c r="AN37" i="1"/>
  <c r="AM37" i="1"/>
  <c r="AF37" i="1"/>
  <c r="AE37" i="1"/>
  <c r="AB37" i="1"/>
  <c r="AA37" i="1"/>
  <c r="Z37" i="1"/>
  <c r="O37" i="1"/>
  <c r="L37" i="1"/>
  <c r="J37" i="1"/>
  <c r="I37" i="1"/>
  <c r="H37" i="1"/>
  <c r="AN36" i="1"/>
  <c r="AM36" i="1"/>
  <c r="AF36" i="1"/>
  <c r="AE36" i="1"/>
  <c r="AB36" i="1"/>
  <c r="AA36" i="1"/>
  <c r="Z36" i="1"/>
  <c r="O36" i="1"/>
  <c r="L36" i="1"/>
  <c r="J36" i="1"/>
  <c r="I36" i="1"/>
  <c r="H36" i="1"/>
  <c r="AN35" i="1"/>
  <c r="AM35" i="1"/>
  <c r="AF35" i="1"/>
  <c r="AE35" i="1"/>
  <c r="AB35" i="1"/>
  <c r="AA35" i="1"/>
  <c r="Z35" i="1"/>
  <c r="O35" i="1"/>
  <c r="L35" i="1"/>
  <c r="J35" i="1"/>
  <c r="I35" i="1"/>
  <c r="H35" i="1"/>
  <c r="AN34" i="1"/>
  <c r="AM34" i="1"/>
  <c r="AF34" i="1"/>
  <c r="AE34" i="1"/>
  <c r="AB34" i="1"/>
  <c r="AA34" i="1"/>
  <c r="Z34" i="1"/>
  <c r="O34" i="1"/>
  <c r="L34" i="1"/>
  <c r="J34" i="1"/>
  <c r="I34" i="1"/>
  <c r="H34" i="1"/>
  <c r="AN33" i="1"/>
  <c r="AM33" i="1"/>
  <c r="AF33" i="1"/>
  <c r="AE33" i="1"/>
  <c r="AB33" i="1"/>
  <c r="AA33" i="1"/>
  <c r="Z33" i="1"/>
  <c r="O33" i="1"/>
  <c r="L33" i="1"/>
  <c r="J33" i="1"/>
  <c r="I33" i="1"/>
  <c r="H33" i="1"/>
  <c r="AN32" i="1"/>
  <c r="AM32" i="1"/>
  <c r="AF32" i="1"/>
  <c r="AE32" i="1"/>
  <c r="AB32" i="1"/>
  <c r="AA32" i="1"/>
  <c r="Z32" i="1"/>
  <c r="O32" i="1"/>
  <c r="L32" i="1"/>
  <c r="J32" i="1"/>
  <c r="I32" i="1"/>
  <c r="H32" i="1"/>
  <c r="AN31" i="1"/>
  <c r="AM31" i="1"/>
  <c r="AF31" i="1"/>
  <c r="AE31" i="1"/>
  <c r="AB31" i="1"/>
  <c r="AA31" i="1"/>
  <c r="Z31" i="1"/>
  <c r="O31" i="1"/>
  <c r="L31" i="1"/>
  <c r="J31" i="1"/>
  <c r="I31" i="1"/>
  <c r="H31" i="1"/>
  <c r="AN30" i="1"/>
  <c r="AM30" i="1"/>
  <c r="AF30" i="1"/>
  <c r="AE30" i="1"/>
  <c r="AB30" i="1"/>
  <c r="AA30" i="1"/>
  <c r="Z30" i="1"/>
  <c r="O30" i="1"/>
  <c r="L30" i="1"/>
  <c r="J30" i="1"/>
  <c r="I30" i="1"/>
  <c r="H30" i="1"/>
  <c r="AN29" i="1"/>
  <c r="AM29" i="1"/>
  <c r="AF29" i="1"/>
  <c r="AE29" i="1"/>
  <c r="AB29" i="1"/>
  <c r="AA29" i="1"/>
  <c r="Z29" i="1"/>
  <c r="O29" i="1"/>
  <c r="L29" i="1"/>
  <c r="J29" i="1"/>
  <c r="I29" i="1"/>
  <c r="H29" i="1"/>
  <c r="AN28" i="1"/>
  <c r="AM28" i="1"/>
  <c r="AF28" i="1"/>
  <c r="AE28" i="1"/>
  <c r="AB28" i="1"/>
  <c r="AA28" i="1"/>
  <c r="Z28" i="1"/>
  <c r="O28" i="1"/>
  <c r="L28" i="1"/>
  <c r="J28" i="1"/>
  <c r="I28" i="1"/>
  <c r="H28" i="1"/>
  <c r="AN27" i="1"/>
  <c r="AM27" i="1"/>
  <c r="AF27" i="1"/>
  <c r="AE27" i="1"/>
  <c r="AB27" i="1"/>
  <c r="AA27" i="1"/>
  <c r="Z27" i="1"/>
  <c r="O27" i="1"/>
  <c r="L27" i="1"/>
  <c r="J27" i="1"/>
  <c r="I27" i="1"/>
  <c r="H27" i="1"/>
  <c r="AN26" i="1"/>
  <c r="AM26" i="1"/>
  <c r="AF26" i="1"/>
  <c r="AE26" i="1"/>
  <c r="AB26" i="1"/>
  <c r="AA26" i="1"/>
  <c r="Z26" i="1"/>
  <c r="O26" i="1"/>
  <c r="L26" i="1"/>
  <c r="J26" i="1"/>
  <c r="I26" i="1"/>
  <c r="H26" i="1"/>
  <c r="AN25" i="1"/>
  <c r="AM25" i="1"/>
  <c r="AF25" i="1"/>
  <c r="AE25" i="1"/>
  <c r="AB25" i="1"/>
  <c r="AA25" i="1"/>
  <c r="Z25" i="1"/>
  <c r="O25" i="1"/>
  <c r="L25" i="1"/>
  <c r="J25" i="1"/>
  <c r="I25" i="1"/>
  <c r="H25" i="1"/>
  <c r="AK24" i="1"/>
  <c r="AJ24" i="1"/>
  <c r="AI24" i="1"/>
  <c r="X24" i="1"/>
  <c r="W24" i="1"/>
  <c r="V24" i="1"/>
  <c r="U24" i="1"/>
  <c r="T24" i="1"/>
  <c r="S24" i="1"/>
  <c r="R24" i="1"/>
  <c r="P24" i="1"/>
  <c r="L24" i="1"/>
  <c r="J24" i="1"/>
  <c r="I24" i="1"/>
  <c r="H24" i="1"/>
  <c r="AN23" i="1"/>
  <c r="AM23" i="1"/>
  <c r="AF23" i="1"/>
  <c r="AE23" i="1"/>
  <c r="AB23" i="1"/>
  <c r="AA23" i="1"/>
  <c r="Z23" i="1"/>
  <c r="O23" i="1"/>
  <c r="L23" i="1"/>
  <c r="J23" i="1"/>
  <c r="I23" i="1"/>
  <c r="H23" i="1"/>
  <c r="AK22" i="1"/>
  <c r="AJ22" i="1"/>
  <c r="AI22" i="1"/>
  <c r="X22" i="1"/>
  <c r="W22" i="1"/>
  <c r="V22" i="1"/>
  <c r="U22" i="1"/>
  <c r="T22" i="1"/>
  <c r="S22" i="1"/>
  <c r="R22" i="1"/>
  <c r="P22" i="1"/>
  <c r="L22" i="1"/>
  <c r="J22" i="1"/>
  <c r="I22" i="1"/>
  <c r="H22" i="1"/>
  <c r="AN20" i="1"/>
  <c r="AM20" i="1"/>
  <c r="AF20" i="1"/>
  <c r="AE20" i="1"/>
  <c r="AB20" i="1"/>
  <c r="AA20" i="1"/>
  <c r="Z20" i="1"/>
  <c r="O20" i="1"/>
  <c r="L20" i="1"/>
  <c r="J20" i="1"/>
  <c r="I20" i="1"/>
  <c r="H20" i="1"/>
  <c r="AN19" i="1"/>
  <c r="AM19" i="1"/>
  <c r="AF19" i="1"/>
  <c r="AE19" i="1"/>
  <c r="AB19" i="1"/>
  <c r="AA19" i="1"/>
  <c r="Z19" i="1"/>
  <c r="O19" i="1"/>
  <c r="L19" i="1"/>
  <c r="J19" i="1"/>
  <c r="I19" i="1"/>
  <c r="H19" i="1"/>
  <c r="AN16" i="1"/>
  <c r="AM16" i="1"/>
  <c r="AF16" i="1"/>
  <c r="AE16" i="1"/>
  <c r="AB16" i="1"/>
  <c r="AA16" i="1"/>
  <c r="Z16" i="1"/>
  <c r="O16" i="1"/>
  <c r="L16" i="1"/>
  <c r="J16" i="1"/>
  <c r="I16" i="1"/>
  <c r="H16" i="1"/>
  <c r="AN15" i="1"/>
  <c r="AM15" i="1"/>
  <c r="AF15" i="1"/>
  <c r="AE15" i="1"/>
  <c r="AB15" i="1"/>
  <c r="AA15" i="1"/>
  <c r="Z15" i="1"/>
  <c r="O15" i="1"/>
  <c r="L15" i="1"/>
  <c r="J15" i="1"/>
  <c r="I15" i="1"/>
  <c r="H15" i="1"/>
  <c r="AN14" i="1"/>
  <c r="AM14" i="1"/>
  <c r="AF14" i="1"/>
  <c r="AE14" i="1"/>
  <c r="AB14" i="1"/>
  <c r="AA14" i="1"/>
  <c r="Z14" i="1"/>
  <c r="O14" i="1"/>
  <c r="L14" i="1"/>
  <c r="J14" i="1"/>
  <c r="I14" i="1"/>
  <c r="H14" i="1"/>
  <c r="AN12" i="1"/>
  <c r="AM12" i="1"/>
  <c r="AF12" i="1"/>
  <c r="AE12" i="1"/>
  <c r="AB12" i="1"/>
  <c r="AA12" i="1"/>
  <c r="Z12" i="1"/>
  <c r="O12" i="1"/>
  <c r="L12" i="1"/>
  <c r="J12" i="1"/>
  <c r="I12" i="1"/>
  <c r="H12" i="1"/>
  <c r="AK11" i="1"/>
  <c r="AJ11" i="1"/>
  <c r="AI11" i="1"/>
  <c r="X11" i="1"/>
  <c r="W11" i="1"/>
  <c r="V11" i="1"/>
  <c r="U11" i="1"/>
  <c r="T11" i="1"/>
  <c r="S11" i="1"/>
  <c r="R11" i="1"/>
  <c r="P11" i="1"/>
  <c r="L11" i="1"/>
  <c r="J11" i="1"/>
  <c r="I11" i="1"/>
  <c r="H11" i="1"/>
  <c r="AN9" i="1"/>
  <c r="AM9" i="1"/>
  <c r="AF9" i="1"/>
  <c r="AE9" i="1"/>
  <c r="AB9" i="1"/>
  <c r="AA9" i="1"/>
  <c r="Z9" i="1"/>
  <c r="O9" i="1"/>
  <c r="L9" i="1"/>
  <c r="J9" i="1"/>
  <c r="I9" i="1"/>
  <c r="H9" i="1"/>
  <c r="AK8" i="1"/>
  <c r="AJ8" i="1"/>
  <c r="AI8" i="1"/>
  <c r="X8" i="1"/>
  <c r="W8" i="1"/>
  <c r="V8" i="1"/>
  <c r="U8" i="1"/>
  <c r="T8" i="1"/>
  <c r="S8" i="1"/>
  <c r="R8" i="1"/>
  <c r="P8" i="1"/>
  <c r="L8" i="1"/>
  <c r="J8" i="1"/>
  <c r="I8" i="1"/>
  <c r="H8" i="1"/>
</calcChain>
</file>

<file path=xl/sharedStrings.xml><?xml version="1.0" encoding="utf-8"?>
<sst xmlns="http://schemas.openxmlformats.org/spreadsheetml/2006/main" count="1226" uniqueCount="527">
  <si>
    <t>Stavební rozpočet</t>
  </si>
  <si>
    <t>Název stavby:</t>
  </si>
  <si>
    <t>ZŠ F-M, J.z Poděbrad, bazén- oprava 2xWC hala</t>
  </si>
  <si>
    <t>Doba výstavby:</t>
  </si>
  <si>
    <t>1 den</t>
  </si>
  <si>
    <t>Objednatel:</t>
  </si>
  <si>
    <t>Druh stavby:</t>
  </si>
  <si>
    <t>Začátek výstavby:</t>
  </si>
  <si>
    <t>Projektant:</t>
  </si>
  <si>
    <t>Lokalita:</t>
  </si>
  <si>
    <t>Frýdek-Místek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</si>
  <si>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</si>
  <si>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</si>
  <si>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</si>
  <si>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</si>
  <si>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</si>
  <si>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</si>
  <si>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</si>
  <si>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</si>
  <si>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</si>
  <si>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</si>
  <si>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</si>
  <si>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</si>
  <si>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</si>
  <si>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</si>
  <si>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</si>
  <si>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</si>
  <si>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</si>
  <si>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</si>
  <si>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</si>
  <si>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</si>
  <si>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</si>
  <si>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</si>
  <si>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</si>
  <si>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</si>
  <si>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</si>
  <si>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</si>
  <si>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</si>
  <si>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</si>
  <si>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</si>
  <si>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</t>
  </si>
  <si>
    <t>Úpravy povrchů,podlahy a osazování výplní otvorů</t>
  </si>
  <si>
    <t>HS</t>
  </si>
  <si>
    <t>1</t>
  </si>
  <si>
    <t>602015102R00</t>
  </si>
  <si>
    <t>Postřik stěn cementový ručně</t>
  </si>
  <si>
    <t>m2</t>
  </si>
  <si>
    <t>RTS II / 2022</t>
  </si>
  <si>
    <t>6_</t>
  </si>
  <si>
    <t>_</t>
  </si>
  <si>
    <t>Poznámka:</t>
  </si>
  <si>
    <t>vyrovnání podkladu stěn v ploše keramického obkladu</t>
  </si>
  <si>
    <t>61</t>
  </si>
  <si>
    <t>Úprava povrchů vnitřní</t>
  </si>
  <si>
    <t>2</t>
  </si>
  <si>
    <t>612100030RA0</t>
  </si>
  <si>
    <t>Omítka stěn vnitřní vápenocementová štuková</t>
  </si>
  <si>
    <t>61_</t>
  </si>
  <si>
    <t>v ploše keramického obkladu</t>
  </si>
  <si>
    <t>3</t>
  </si>
  <si>
    <t>612401964R00</t>
  </si>
  <si>
    <t>Příplatek k cement. omítce vnitřních stěn za každých dalších 5 mm tloušťky ručně</t>
  </si>
  <si>
    <t>4</t>
  </si>
  <si>
    <t>612100010RA0</t>
  </si>
  <si>
    <t>Hrubá výplň rýh ve stěnách</t>
  </si>
  <si>
    <t>RTS I / 2023</t>
  </si>
  <si>
    <t>5</t>
  </si>
  <si>
    <t>611100017RA0</t>
  </si>
  <si>
    <t>Oprava omítek stropů vnitřních cement. štukových</t>
  </si>
  <si>
    <t>7,20   oprava omítek do 30%</t>
  </si>
  <si>
    <t>2,6   oprava omítek do 30%</t>
  </si>
  <si>
    <t>612100032RA0</t>
  </si>
  <si>
    <t>Oprava omítek stěn vnitřních vápenocem. štukových</t>
  </si>
  <si>
    <t>7</t>
  </si>
  <si>
    <t>612409991R00</t>
  </si>
  <si>
    <t>Začištění omítek kolem oken,dveří,obkladu apod.</t>
  </si>
  <si>
    <t>m</t>
  </si>
  <si>
    <t>RTS II / 2023</t>
  </si>
  <si>
    <t xml:space="preserve">(1+1+1+1)*4   </t>
  </si>
  <si>
    <t>63</t>
  </si>
  <si>
    <t>Podlahy a podlahové konstrukce</t>
  </si>
  <si>
    <t>8</t>
  </si>
  <si>
    <t>632450076RA0</t>
  </si>
  <si>
    <t>Vyrovnávací cementový potěr tl. do 50 mm provedený v ploše</t>
  </si>
  <si>
    <t>63_</t>
  </si>
  <si>
    <t>722</t>
  </si>
  <si>
    <t>Vnitřní vodovod</t>
  </si>
  <si>
    <t>PS</t>
  </si>
  <si>
    <t>9</t>
  </si>
  <si>
    <t>722280106R00</t>
  </si>
  <si>
    <t>Tlaková zkouška vodovodního potrubí DN 32 mm</t>
  </si>
  <si>
    <t>722_</t>
  </si>
  <si>
    <t>72_</t>
  </si>
  <si>
    <t>10</t>
  </si>
  <si>
    <t>722290234R00</t>
  </si>
  <si>
    <t>Proplach a dezinfekce vodovodního potrubí DN 80 mm</t>
  </si>
  <si>
    <t>11</t>
  </si>
  <si>
    <t>722220851R00</t>
  </si>
  <si>
    <t>Demontáž armatur s jedním závitem do G 3/4"</t>
  </si>
  <si>
    <t>kus</t>
  </si>
  <si>
    <t>12</t>
  </si>
  <si>
    <t>722220861R00</t>
  </si>
  <si>
    <t>Demontáž armatur s dvěma závity do G 3/4"</t>
  </si>
  <si>
    <t>13</t>
  </si>
  <si>
    <t>722229101R00</t>
  </si>
  <si>
    <t>Montáž vodovodních armatur,1závit, G 1/2"</t>
  </si>
  <si>
    <t>14</t>
  </si>
  <si>
    <t>55111360</t>
  </si>
  <si>
    <t>kulový kohout vypouštěcí DN15</t>
  </si>
  <si>
    <t>15</t>
  </si>
  <si>
    <t>722172311R00</t>
  </si>
  <si>
    <t>Potrubí plastové PP-R , včetně zednických výpomocí, D 20 x 2,8 mm, PN 16</t>
  </si>
  <si>
    <t>16</t>
  </si>
  <si>
    <t>722172312R00</t>
  </si>
  <si>
    <t>Potrubí plastové PP-R , včetně zednických výpomocí, D 25 x 3,5 mm, PN 16</t>
  </si>
  <si>
    <t>17</t>
  </si>
  <si>
    <t>722172331R00</t>
  </si>
  <si>
    <t>Potrubí plastové PP-R , včetně zednických výpomocí, D 20 x 3,4 mm, PN 20</t>
  </si>
  <si>
    <t>18</t>
  </si>
  <si>
    <t>722172332R00</t>
  </si>
  <si>
    <t>Potrubí plastové PP-R, včetně zednických výpomocí, D 25 x 4,2 mm, PN 20</t>
  </si>
  <si>
    <t>19</t>
  </si>
  <si>
    <t>722172314R00</t>
  </si>
  <si>
    <t>Potrubí plastové PP-R Instaplast, včetně zednických výpomocí, D 40 x 5,5 mm, PN 16</t>
  </si>
  <si>
    <t>RTS I / 2024</t>
  </si>
  <si>
    <t>20</t>
  </si>
  <si>
    <t>722172334R00</t>
  </si>
  <si>
    <t>Potrubí plastové PP-R Instaplast, včetně zednických výpomocí, D 40 x 6,7 mm, PN 20</t>
  </si>
  <si>
    <t>21</t>
  </si>
  <si>
    <t>722181222RV9</t>
  </si>
  <si>
    <t>Izolace návleková tl. stěny 9 mm</t>
  </si>
  <si>
    <t>22</t>
  </si>
  <si>
    <t>722130802R00</t>
  </si>
  <si>
    <t>Demontáž potrubí ocelových závitových, do DN 40 mm</t>
  </si>
  <si>
    <t>23</t>
  </si>
  <si>
    <t>722190401R00</t>
  </si>
  <si>
    <t>Vyvedení a upevnění výpustek DN 15 mm</t>
  </si>
  <si>
    <t>24</t>
  </si>
  <si>
    <t>722172915R00</t>
  </si>
  <si>
    <t>Provedení propojení plastového vodovodního potrubí do D 40 mm</t>
  </si>
  <si>
    <t>25</t>
  </si>
  <si>
    <t>998722101R00</t>
  </si>
  <si>
    <t>Přesun hmot pro vnitřní vodovod, výšky do 6 m</t>
  </si>
  <si>
    <t>t</t>
  </si>
  <si>
    <t>725</t>
  </si>
  <si>
    <t>Zařizovací předměty</t>
  </si>
  <si>
    <t>26</t>
  </si>
  <si>
    <t>725110811R00</t>
  </si>
  <si>
    <t>Demontáž klozetů splachovacích</t>
  </si>
  <si>
    <t>soubor</t>
  </si>
  <si>
    <t>725_</t>
  </si>
  <si>
    <t>27</t>
  </si>
  <si>
    <t>725210821R00</t>
  </si>
  <si>
    <t>Demontáž umyvadel bez výtokových armatur</t>
  </si>
  <si>
    <t>28</t>
  </si>
  <si>
    <t>725820801R00</t>
  </si>
  <si>
    <t>Demontáž baterie nástěnné do G 3/4</t>
  </si>
  <si>
    <t>29</t>
  </si>
  <si>
    <t>725829201RT1</t>
  </si>
  <si>
    <t>Montáž baterie umyv.a dřezové nástěnné chromové včetně baterie</t>
  </si>
  <si>
    <t>30</t>
  </si>
  <si>
    <t>725200030RA0</t>
  </si>
  <si>
    <t>Montáž zařizovacích předmětů - umyvadlo</t>
  </si>
  <si>
    <t>31</t>
  </si>
  <si>
    <t>64214330</t>
  </si>
  <si>
    <t>Umyvadlo  s otv. pro baterii 550x450 mm</t>
  </si>
  <si>
    <t>32</t>
  </si>
  <si>
    <t>64214486</t>
  </si>
  <si>
    <t>Umyvadlo keramické zdravotní 640 x 550 mm, bez otvoru pro baterii</t>
  </si>
  <si>
    <t>33</t>
  </si>
  <si>
    <t>725200010RA0</t>
  </si>
  <si>
    <t>Montáž zařizovacích předmětů - klozet</t>
  </si>
  <si>
    <t>34</t>
  </si>
  <si>
    <t>551673931</t>
  </si>
  <si>
    <t>Sedátko klozetové  bílé</t>
  </si>
  <si>
    <t>35</t>
  </si>
  <si>
    <t>64234592</t>
  </si>
  <si>
    <t>Mísa klozetová stojící , svislý odpad, hluboké splachování, bílá</t>
  </si>
  <si>
    <t>36</t>
  </si>
  <si>
    <t>64240056</t>
  </si>
  <si>
    <t>WC kombi handicap, se spodním odpadem a hlubokým splachováním</t>
  </si>
  <si>
    <t>37</t>
  </si>
  <si>
    <t>998725101R00</t>
  </si>
  <si>
    <t>Přesun hmot pro zařizovací předměty, výšky do 6 m</t>
  </si>
  <si>
    <t>38</t>
  </si>
  <si>
    <t>725869214R00</t>
  </si>
  <si>
    <t>Montáž uzávěrek zápachových</t>
  </si>
  <si>
    <t>39</t>
  </si>
  <si>
    <t>55162328.A</t>
  </si>
  <si>
    <t xml:space="preserve"> uzávěrka zápachová DN 30 5/4"pro umyvadla</t>
  </si>
  <si>
    <t>733</t>
  </si>
  <si>
    <t>Rozvod potrubí</t>
  </si>
  <si>
    <t>40</t>
  </si>
  <si>
    <t>733164101R00</t>
  </si>
  <si>
    <t>Montáž potrubí z měděných trubek vytápění D 6-12mm</t>
  </si>
  <si>
    <t>733_</t>
  </si>
  <si>
    <t>73_</t>
  </si>
  <si>
    <t>41</t>
  </si>
  <si>
    <t>283771002</t>
  </si>
  <si>
    <t>Izolace potrubí  12x13 mm šedočerná</t>
  </si>
  <si>
    <t>42</t>
  </si>
  <si>
    <t>196313533</t>
  </si>
  <si>
    <t>Trubka měděná tvrdá, 12 x 1 mm</t>
  </si>
  <si>
    <t>43</t>
  </si>
  <si>
    <t>733190306R00</t>
  </si>
  <si>
    <t>Tlaková zkouška Cu potrubí do D 35</t>
  </si>
  <si>
    <t>44</t>
  </si>
  <si>
    <t>733200010RA0</t>
  </si>
  <si>
    <t>Demontáž potrubí ocelového do DN 40</t>
  </si>
  <si>
    <t>45</t>
  </si>
  <si>
    <t>998733101R00</t>
  </si>
  <si>
    <t>Přesun hmot pro rozvody potrubí, výšky do 6 m</t>
  </si>
  <si>
    <t>734</t>
  </si>
  <si>
    <t>Armatury</t>
  </si>
  <si>
    <t>46</t>
  </si>
  <si>
    <t>734209114R00</t>
  </si>
  <si>
    <t>Montáž armatur závitových,se 2závity, G 3/4</t>
  </si>
  <si>
    <t>734_</t>
  </si>
  <si>
    <t>47</t>
  </si>
  <si>
    <t>55113433.A</t>
  </si>
  <si>
    <t>Kohout kulový 3/4" plnoprůt. páčka</t>
  </si>
  <si>
    <t>48</t>
  </si>
  <si>
    <t>734211113R00</t>
  </si>
  <si>
    <t>Ventily odvzdušňovací ot.těles , G 3/8"</t>
  </si>
  <si>
    <t>49</t>
  </si>
  <si>
    <t>734223122R00</t>
  </si>
  <si>
    <t>Ventil termostatický, přímý, DN 15</t>
  </si>
  <si>
    <t>50</t>
  </si>
  <si>
    <t>734221672R00</t>
  </si>
  <si>
    <t>Hlavice ovládání ventilů termostatická</t>
  </si>
  <si>
    <t>51</t>
  </si>
  <si>
    <t>734265222R00</t>
  </si>
  <si>
    <t>Šroubení regulační, přímé,  DN 15</t>
  </si>
  <si>
    <t>52</t>
  </si>
  <si>
    <t>998734101R00</t>
  </si>
  <si>
    <t>Přesun hmot pro armatury, výšky do 6 m</t>
  </si>
  <si>
    <t>735</t>
  </si>
  <si>
    <t>Otopná tělesa</t>
  </si>
  <si>
    <t>53</t>
  </si>
  <si>
    <t>735159210R00</t>
  </si>
  <si>
    <t>Montáž panelových těles dvouřadých do délky 1140 mm</t>
  </si>
  <si>
    <t>735_</t>
  </si>
  <si>
    <t>54</t>
  </si>
  <si>
    <t>48457592.A</t>
  </si>
  <si>
    <t>Těleso otopné deskové např. typ 22, výška 900 mm, délka 500 mm</t>
  </si>
  <si>
    <t>55</t>
  </si>
  <si>
    <t>998735101R00</t>
  </si>
  <si>
    <t>Přesun hmot pro otopná tělesa, výšky do 6 m</t>
  </si>
  <si>
    <t>56</t>
  </si>
  <si>
    <t>735000911R00</t>
  </si>
  <si>
    <t>Oprava-vyregulování ventilů s ručním ovládáním</t>
  </si>
  <si>
    <t>RTS I / 2021</t>
  </si>
  <si>
    <t>57</t>
  </si>
  <si>
    <t>735111810R00</t>
  </si>
  <si>
    <t>Demontáž těles otopných litinových článkových</t>
  </si>
  <si>
    <t>58</t>
  </si>
  <si>
    <t>735494811R00</t>
  </si>
  <si>
    <t>Vypuštění vody z otopných těles</t>
  </si>
  <si>
    <t>59</t>
  </si>
  <si>
    <t>735191910R00</t>
  </si>
  <si>
    <t>Napuštění vody do otopného systému - bez kotle</t>
  </si>
  <si>
    <t>60</t>
  </si>
  <si>
    <t>735138003R00</t>
  </si>
  <si>
    <t>Tlaková zkouška  otopných těles</t>
  </si>
  <si>
    <t>766</t>
  </si>
  <si>
    <t>Konstrukce truhlářské</t>
  </si>
  <si>
    <t>766660010RA0</t>
  </si>
  <si>
    <t>Montáž dveří jednokřídlových šířky 60 cm</t>
  </si>
  <si>
    <t>766_</t>
  </si>
  <si>
    <t>76_</t>
  </si>
  <si>
    <t>62</t>
  </si>
  <si>
    <t>61165020</t>
  </si>
  <si>
    <t>Dveře vnitřní hladké  1-křídlé 600 x 1970 mm</t>
  </si>
  <si>
    <t>54914622</t>
  </si>
  <si>
    <t>Kování dveřní</t>
  </si>
  <si>
    <t>64</t>
  </si>
  <si>
    <t>998766101R00</t>
  </si>
  <si>
    <t>Přesun hmot pro truhlářské konstr., výšky do 6 m</t>
  </si>
  <si>
    <t>771</t>
  </si>
  <si>
    <t>Podlahy z dlaždic</t>
  </si>
  <si>
    <t>65</t>
  </si>
  <si>
    <t>771101210R00</t>
  </si>
  <si>
    <t>Penetrace podkladu pod dlažby</t>
  </si>
  <si>
    <t>771_</t>
  </si>
  <si>
    <t>77_</t>
  </si>
  <si>
    <t>včetně soklíků</t>
  </si>
  <si>
    <t>66</t>
  </si>
  <si>
    <t>998771101R00</t>
  </si>
  <si>
    <t>Přesun hmot pro podlahy z dlaždic, výšky do 6 m</t>
  </si>
  <si>
    <t>67</t>
  </si>
  <si>
    <t>771577976R00</t>
  </si>
  <si>
    <t>Ukončovací profil</t>
  </si>
  <si>
    <t xml:space="preserve">0,6+0,6+0,9   </t>
  </si>
  <si>
    <t>68</t>
  </si>
  <si>
    <t>771101310R00</t>
  </si>
  <si>
    <t>Vyčištění keramické dlažby</t>
  </si>
  <si>
    <t>finální úklid (obklad, dlažba, sokl)</t>
  </si>
  <si>
    <t>69</t>
  </si>
  <si>
    <t>771575109RU9</t>
  </si>
  <si>
    <t>Montáž podlah keram., tmel, 30x30 cm</t>
  </si>
  <si>
    <t>včetně lepidla a spárovací hmoty</t>
  </si>
  <si>
    <t>70</t>
  </si>
  <si>
    <t>597642030</t>
  </si>
  <si>
    <t>Dlažba  300x300x9 mm</t>
  </si>
  <si>
    <t xml:space="preserve">24*1,1   </t>
  </si>
  <si>
    <t xml:space="preserve">8,56*1,1   </t>
  </si>
  <si>
    <t>R10</t>
  </si>
  <si>
    <t>71</t>
  </si>
  <si>
    <t>771101142R00</t>
  </si>
  <si>
    <t>Provedení hydroizol. stěrky pod dlažby dvouvrstvé</t>
  </si>
  <si>
    <t>72</t>
  </si>
  <si>
    <t>23521590.A</t>
  </si>
  <si>
    <t>Stěrka hydroizolační 1-složková</t>
  </si>
  <si>
    <t>kg</t>
  </si>
  <si>
    <t xml:space="preserve">2*13,81   </t>
  </si>
  <si>
    <t>73</t>
  </si>
  <si>
    <t>771111131R00</t>
  </si>
  <si>
    <t>Podlahy spárování epoxidem</t>
  </si>
  <si>
    <t>styk obklad/dlažba, nová/stav. dlažba</t>
  </si>
  <si>
    <t>781</t>
  </si>
  <si>
    <t>Obklady (keramické)</t>
  </si>
  <si>
    <t>74</t>
  </si>
  <si>
    <t>781415016RT3</t>
  </si>
  <si>
    <t>Montáž obkladů stěn, porovin.,tmel, nad 20x25 cm</t>
  </si>
  <si>
    <t>781_</t>
  </si>
  <si>
    <t>78_</t>
  </si>
  <si>
    <t>včetně temele a spárovací hmoty</t>
  </si>
  <si>
    <t>75</t>
  </si>
  <si>
    <t>59761001</t>
  </si>
  <si>
    <t>obkladačka 30x60 cm</t>
  </si>
  <si>
    <t xml:space="preserve">80*1,1   </t>
  </si>
  <si>
    <t xml:space="preserve">40,5*1,1   </t>
  </si>
  <si>
    <t>76</t>
  </si>
  <si>
    <t>781101210R00</t>
  </si>
  <si>
    <t>Penetrace podkladu pod obklady</t>
  </si>
  <si>
    <t>77</t>
  </si>
  <si>
    <t>781111141R00</t>
  </si>
  <si>
    <t>Příplatek k montáži obkladů vnitřních keramických hladkých lepených flexibilním lepidlem</t>
  </si>
  <si>
    <t>78</t>
  </si>
  <si>
    <t>781497114R00</t>
  </si>
  <si>
    <t>Plastové profily ukončovací lepené flexibilním lepidlem</t>
  </si>
  <si>
    <t>79</t>
  </si>
  <si>
    <t>781111116R00</t>
  </si>
  <si>
    <t>Otvor v obkladačce</t>
  </si>
  <si>
    <t>80</t>
  </si>
  <si>
    <t>998781101R00</t>
  </si>
  <si>
    <t>Přesun hmot pro obklady keramické, výšky do 6 m</t>
  </si>
  <si>
    <t>783</t>
  </si>
  <si>
    <t>Nátěry</t>
  </si>
  <si>
    <t>81</t>
  </si>
  <si>
    <t>783201821R00</t>
  </si>
  <si>
    <t>Odstranění nátěrů z kovových konstrukcí opálením/obroušení (dveřní zárubně, potrubí)</t>
  </si>
  <si>
    <t>783_</t>
  </si>
  <si>
    <t>82</t>
  </si>
  <si>
    <t>783201831R00</t>
  </si>
  <si>
    <t>Odstr. nátěrů z kovových konstr. chem.odstraňovači</t>
  </si>
  <si>
    <t>ě)</t>
  </si>
  <si>
    <t>83</t>
  </si>
  <si>
    <t>783226100R00</t>
  </si>
  <si>
    <t>Nátěr syntetický kovových konstrukcí základní</t>
  </si>
  <si>
    <t>84</t>
  </si>
  <si>
    <t>783222100R00</t>
  </si>
  <si>
    <t>Nátěr syntetický kovových konstrukcí dvojnásobný</t>
  </si>
  <si>
    <t>krycí nátěr</t>
  </si>
  <si>
    <t>784</t>
  </si>
  <si>
    <t>Malby</t>
  </si>
  <si>
    <t>85</t>
  </si>
  <si>
    <t>784191201R00</t>
  </si>
  <si>
    <t>Penetrace podkladu hloubková 1x</t>
  </si>
  <si>
    <t>784_</t>
  </si>
  <si>
    <t>včetně materiálu</t>
  </si>
  <si>
    <t>86</t>
  </si>
  <si>
    <t>784011221RT2</t>
  </si>
  <si>
    <t>Zakrytí předmětů, včetně odstranění</t>
  </si>
  <si>
    <t>zakrytí oken, dveří a zařizovacích předmětů</t>
  </si>
  <si>
    <t>87</t>
  </si>
  <si>
    <t>784402801R00</t>
  </si>
  <si>
    <t>Odstranění malby oškrábáním v místnosti H do 3,8 m</t>
  </si>
  <si>
    <t xml:space="preserve">16,3*1+12,35+5,7*3+7*3   </t>
  </si>
  <si>
    <t>88</t>
  </si>
  <si>
    <t>784497941R00</t>
  </si>
  <si>
    <t>Rozmývání podkladu, místnost H do 3,8 m</t>
  </si>
  <si>
    <t>89</t>
  </si>
  <si>
    <t>784011222RT2</t>
  </si>
  <si>
    <t>Zakrytí podlah, včetně odstranění</t>
  </si>
  <si>
    <t>90</t>
  </si>
  <si>
    <t>784245212R00</t>
  </si>
  <si>
    <t>Dvojnásobné bílé malby ze směsi za sucha dobře otěruvzdorných v místnostech do 3,80 m</t>
  </si>
  <si>
    <t>Ostatní konstrukce a práce, bourání</t>
  </si>
  <si>
    <t>91</t>
  </si>
  <si>
    <t>9        R03</t>
  </si>
  <si>
    <t>Stavební nepředvídané práce</t>
  </si>
  <si>
    <t>h</t>
  </si>
  <si>
    <t>9_</t>
  </si>
  <si>
    <t>92</t>
  </si>
  <si>
    <t>9        R04</t>
  </si>
  <si>
    <t>Zakreslení skutečného provedení</t>
  </si>
  <si>
    <t>95</t>
  </si>
  <si>
    <t>Různé dokončovací konstrukce a práce na pozemních stavbách</t>
  </si>
  <si>
    <t>93</t>
  </si>
  <si>
    <t>952901111R00</t>
  </si>
  <si>
    <t>Vyčištění budov o výšce podlaží do 4 m</t>
  </si>
  <si>
    <t>95_</t>
  </si>
  <si>
    <t>94</t>
  </si>
  <si>
    <t>954312203R00</t>
  </si>
  <si>
    <t>Opláštění z SDK,2.str,do 500x500 mm, tl.12,5 mm</t>
  </si>
  <si>
    <t>954313301R00</t>
  </si>
  <si>
    <t>Opláštění z SDK,3.str.,do 800x800 mm,RB tl.12,5 mm</t>
  </si>
  <si>
    <t>96</t>
  </si>
  <si>
    <t>Bourání konstrukcí</t>
  </si>
  <si>
    <t>968071125R00</t>
  </si>
  <si>
    <t>Vyvěšení, zavěšení křídel dveří pl. 2 m2</t>
  </si>
  <si>
    <t>96_</t>
  </si>
  <si>
    <t>vyvěšení a zavěšení dveřních křídel (3 ks)</t>
  </si>
  <si>
    <t>97</t>
  </si>
  <si>
    <t>965081713RT1</t>
  </si>
  <si>
    <t>Bourání dlažeb keramických tl.10 mm, nad 1 m2</t>
  </si>
  <si>
    <t>98</t>
  </si>
  <si>
    <t>965042141RT1</t>
  </si>
  <si>
    <t>Bourání mazanin betonových tl. 10 cm, nad 4 m2</t>
  </si>
  <si>
    <t>m3</t>
  </si>
  <si>
    <t xml:space="preserve">12,35*0,07   </t>
  </si>
  <si>
    <t>Prorážení otvorů a ostatní bourací práce</t>
  </si>
  <si>
    <t>99</t>
  </si>
  <si>
    <t>978021191R00</t>
  </si>
  <si>
    <t>Otlučení vnitřních stěn do 100% - keramický obklad</t>
  </si>
  <si>
    <t>97_</t>
  </si>
  <si>
    <t xml:space="preserve">(16,3*2)+(2*3,3)+(2*2,8)-(1*1*4)-(0,9*2-3)-(1*2)   </t>
  </si>
  <si>
    <t>100</t>
  </si>
  <si>
    <t>974031143R00</t>
  </si>
  <si>
    <t>Vysekání rýh ve zdi cihelné  do 7 x 10 cm</t>
  </si>
  <si>
    <t>HH01</t>
  </si>
  <si>
    <t>Budovy občanské výstavby</t>
  </si>
  <si>
    <t>101</t>
  </si>
  <si>
    <t>998011001R00</t>
  </si>
  <si>
    <t>Přesun hmot pro budovy zděné výšky do 6 m</t>
  </si>
  <si>
    <t>HH01_</t>
  </si>
  <si>
    <t>MM21</t>
  </si>
  <si>
    <t>Elektromontáže</t>
  </si>
  <si>
    <t>MP</t>
  </si>
  <si>
    <t>102</t>
  </si>
  <si>
    <t>210113501R00</t>
  </si>
  <si>
    <t>Demontáž spínačů a zásuvek se zachováním funkčnosti, zpětná montáž nových spínačů a zásuvek po provedení oprav + LED osvětlenísvětla + revize</t>
  </si>
  <si>
    <t>MM21_</t>
  </si>
  <si>
    <t>včetně dodávky nových spínačů (10 ks) a zásuvek (2 ks) + nová LED svítidla</t>
  </si>
  <si>
    <t>SS</t>
  </si>
  <si>
    <t>Přesuny sutí</t>
  </si>
  <si>
    <t>103</t>
  </si>
  <si>
    <t>979081111R00</t>
  </si>
  <si>
    <t>Odvoz suti a vybour. hmot na skládku do 1 km</t>
  </si>
  <si>
    <t>SS_</t>
  </si>
  <si>
    <t>104</t>
  </si>
  <si>
    <t>979081121R00</t>
  </si>
  <si>
    <t>Příplatek k odvozu za každý další 1 km</t>
  </si>
  <si>
    <t xml:space="preserve">6,71293*14   </t>
  </si>
  <si>
    <t xml:space="preserve">8,88951*4   </t>
  </si>
  <si>
    <t xml:space="preserve">4,15107*4   </t>
  </si>
  <si>
    <t>105</t>
  </si>
  <si>
    <t>979082111R00</t>
  </si>
  <si>
    <t>Vnitrostaveništní doprava suti do 10 m</t>
  </si>
  <si>
    <t>106</t>
  </si>
  <si>
    <t>979082121R00</t>
  </si>
  <si>
    <t>Příplatek k vnitrost. dopravě suti za dalších 5 m</t>
  </si>
  <si>
    <t>107</t>
  </si>
  <si>
    <t>979990107R00</t>
  </si>
  <si>
    <t>Poplatek za uložení suti - směs betonu, cihel, dřeva, skupina odpadu 170904</t>
  </si>
  <si>
    <t>Ostatní materiál</t>
  </si>
  <si>
    <t>OM</t>
  </si>
  <si>
    <t>Z999</t>
  </si>
  <si>
    <t>108</t>
  </si>
  <si>
    <t>5512729012</t>
  </si>
  <si>
    <t>Šroubení "H"  přímé</t>
  </si>
  <si>
    <t>Z999_</t>
  </si>
  <si>
    <t>Z_</t>
  </si>
  <si>
    <t>109</t>
  </si>
  <si>
    <t>552818052</t>
  </si>
  <si>
    <t>upevnění a dodávka madla HANDICAP WC SYSTÉM</t>
  </si>
  <si>
    <t>Celkem:</t>
  </si>
  <si>
    <t>Rozpočet - Jen skupiny</t>
  </si>
  <si>
    <t>Úpravy povrchů a osazování výplní otvorů</t>
  </si>
  <si>
    <t>F</t>
  </si>
  <si>
    <t>Zdravotně technické instalace</t>
  </si>
  <si>
    <t>Ústřední vytápění</t>
  </si>
  <si>
    <t>Konstrukce</t>
  </si>
  <si>
    <t>Podlahy</t>
  </si>
  <si>
    <t>Dokončovací práce</t>
  </si>
  <si>
    <t>Dokončovací práce, demolice</t>
  </si>
  <si>
    <t>Rozpočet - Jen podskupiny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</si>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</sst>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5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2" borderId="29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30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2" borderId="28" xfId="0" applyNumberFormat="1" applyFont="1" applyFill="1" applyBorder="1" applyAlignment="1">
      <alignment vertical="center"/>
    </xf>
    <xf numFmtId="4" fontId="6" fillId="2" borderId="31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4" fontId="6" fillId="0" borderId="29" xfId="0" applyNumberFormat="1" applyFont="1" applyBorder="1" applyAlignment="1">
      <alignment vertical="center"/>
    </xf>
    <xf numFmtId="49" fontId="10" fillId="0" borderId="28" xfId="0" applyNumberFormat="1" applyFont="1" applyBorder="1" applyAlignment="1">
      <alignment vertical="center"/>
    </xf>
    <xf numFmtId="49" fontId="6" fillId="0" borderId="29" xfId="0" applyNumberFormat="1" applyFont="1" applyBorder="1" applyAlignment="1">
      <alignment vertical="center"/>
    </xf>
    <xf numFmtId="4" fontId="6" fillId="0" borderId="30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69"/>
  <sheetViews>
    <sheetView tabSelected="1" workbookViewId="0">
      <selection sqref="A1:M1"/>
    </sheetView>
  </sheetViews>
  <sheetFormatPr defaultColWidth="12.08984375" defaultRowHeight="12.5" x14ac:dyDescent="0.25"/>
  <cols>
    <col min="1" max="1" width="3.7265625" style="2" customWidth="1"/>
    <col min="2" max="2" width="6.81640625" style="1" customWidth="1"/>
    <col min="3" max="3" width="13.81640625" style="1" customWidth="1"/>
    <col min="4" max="4" width="54.36328125" customWidth="1"/>
    <col min="5" max="5" width="4.26953125" customWidth="1"/>
    <col min="6" max="6" width="12.90625" customWidth="1"/>
    <col min="7" max="7" width="12" customWidth="1"/>
    <col min="8" max="10" width="14.26953125" customWidth="1"/>
    <col min="11" max="13" width="11.7265625" customWidth="1"/>
    <col min="14" max="48" width="9.08984375" hidden="1" customWidth="1"/>
  </cols>
  <sheetData>
    <row r="1" spans="1:49" ht="25.5" customHeight="1" x14ac:dyDescent="0.25">
      <c r="A1" s="56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9" ht="25.5" customHeight="1" x14ac:dyDescent="0.25">
      <c r="A2" s="57" t="s">
        <v>1</v>
      </c>
      <c r="B2" s="58"/>
      <c r="C2" s="58"/>
      <c r="D2" s="4" t="s">
        <v>2</v>
      </c>
      <c r="E2" s="58" t="s">
        <v>3</v>
      </c>
      <c r="F2" s="58"/>
      <c r="G2" s="58" t="s">
        <v>4</v>
      </c>
      <c r="H2" s="58"/>
      <c r="I2" s="3" t="s">
        <v>5</v>
      </c>
      <c r="J2" s="58"/>
      <c r="K2" s="58"/>
      <c r="L2" s="58"/>
      <c r="M2" s="62"/>
    </row>
    <row r="3" spans="1:49" ht="25.5" customHeight="1" x14ac:dyDescent="0.25">
      <c r="A3" s="59" t="s">
        <v>6</v>
      </c>
      <c r="B3" s="60"/>
      <c r="C3" s="60"/>
      <c r="D3" s="5"/>
      <c r="E3" s="60" t="s">
        <v>7</v>
      </c>
      <c r="F3" s="60"/>
      <c r="G3" s="60"/>
      <c r="H3" s="60"/>
      <c r="I3" s="5" t="s">
        <v>8</v>
      </c>
      <c r="J3" s="60"/>
      <c r="K3" s="60"/>
      <c r="L3" s="60"/>
      <c r="M3" s="63"/>
    </row>
    <row r="4" spans="1:49" ht="25.5" customHeight="1" x14ac:dyDescent="0.25">
      <c r="A4" s="59" t="s">
        <v>9</v>
      </c>
      <c r="B4" s="60"/>
      <c r="C4" s="60"/>
      <c r="D4" s="5" t="s">
        <v>10</v>
      </c>
      <c r="E4" s="60" t="s">
        <v>11</v>
      </c>
      <c r="F4" s="60"/>
      <c r="G4" s="60"/>
      <c r="H4" s="60"/>
      <c r="I4" s="5" t="s">
        <v>12</v>
      </c>
      <c r="J4" s="60"/>
      <c r="K4" s="60"/>
      <c r="L4" s="60"/>
      <c r="M4" s="63"/>
    </row>
    <row r="5" spans="1:49" ht="25.5" customHeight="1" x14ac:dyDescent="0.25">
      <c r="A5" s="61" t="s">
        <v>13</v>
      </c>
      <c r="B5" s="42"/>
      <c r="C5" s="42"/>
      <c r="D5" s="6"/>
      <c r="E5" s="42" t="s">
        <v>14</v>
      </c>
      <c r="F5" s="42"/>
      <c r="G5" s="42"/>
      <c r="H5" s="42"/>
      <c r="I5" s="6" t="s">
        <v>15</v>
      </c>
      <c r="J5" s="42"/>
      <c r="K5" s="42"/>
      <c r="L5" s="42"/>
      <c r="M5" s="43"/>
    </row>
    <row r="6" spans="1:49" ht="13" x14ac:dyDescent="0.25">
      <c r="A6" s="44" t="s">
        <v>16</v>
      </c>
      <c r="B6" s="46" t="s">
        <v>17</v>
      </c>
      <c r="C6" s="46" t="s">
        <v>18</v>
      </c>
      <c r="D6" s="7" t="s">
        <v>19</v>
      </c>
      <c r="E6" s="48" t="s">
        <v>20</v>
      </c>
      <c r="F6" s="48" t="s">
        <v>21</v>
      </c>
      <c r="G6" s="50" t="s">
        <v>22</v>
      </c>
      <c r="H6" s="52" t="s">
        <v>23</v>
      </c>
      <c r="I6" s="50"/>
      <c r="J6" s="53"/>
      <c r="K6" s="52" t="s">
        <v>24</v>
      </c>
      <c r="L6" s="53"/>
      <c r="M6" s="54" t="s">
        <v>25</v>
      </c>
      <c r="AW6" t="s">
        <v>526</v>
      </c>
    </row>
    <row r="7" spans="1:49" ht="13" x14ac:dyDescent="0.25">
      <c r="A7" s="45"/>
      <c r="B7" s="47"/>
      <c r="C7" s="47"/>
      <c r="D7" s="8" t="s">
        <v>26</v>
      </c>
      <c r="E7" s="49"/>
      <c r="F7" s="49"/>
      <c r="G7" s="51"/>
      <c r="H7" s="9" t="s">
        <v>27</v>
      </c>
      <c r="I7" s="10" t="s">
        <v>28</v>
      </c>
      <c r="J7" s="11" t="s">
        <v>29</v>
      </c>
      <c r="K7" s="9" t="s">
        <v>30</v>
      </c>
      <c r="L7" s="11" t="s">
        <v>29</v>
      </c>
      <c r="M7" s="55"/>
      <c r="P7" s="12" t="s">
        <v>31</v>
      </c>
      <c r="Q7" s="12" t="s">
        <v>32</v>
      </c>
      <c r="R7" s="12" t="s">
        <v>33</v>
      </c>
      <c r="S7" s="12" t="s">
        <v>34</v>
      </c>
      <c r="T7" s="12" t="s">
        <v>35</v>
      </c>
      <c r="U7" s="12" t="s">
        <v>36</v>
      </c>
      <c r="V7" s="12" t="s">
        <v>37</v>
      </c>
      <c r="W7" s="12" t="s">
        <v>38</v>
      </c>
      <c r="X7" s="12" t="s">
        <v>39</v>
      </c>
    </row>
    <row r="8" spans="1:49" ht="13" x14ac:dyDescent="0.25">
      <c r="A8" s="15"/>
      <c r="B8" s="16"/>
      <c r="C8" s="16" t="s">
        <v>40</v>
      </c>
      <c r="D8" s="12" t="s">
        <v>41</v>
      </c>
      <c r="E8" s="12"/>
      <c r="F8" s="12"/>
      <c r="G8" s="12"/>
      <c r="H8" s="12">
        <f>SUM(H9:H9)</f>
        <v>0</v>
      </c>
      <c r="I8" s="12">
        <f>SUM(I9:I9)</f>
        <v>0</v>
      </c>
      <c r="J8" s="12">
        <f>H8+I8</f>
        <v>0</v>
      </c>
      <c r="K8" s="12"/>
      <c r="L8" s="12">
        <f>SUM(L9:L9)</f>
        <v>0.20250000000000001</v>
      </c>
      <c r="M8" s="12"/>
      <c r="P8" s="12">
        <f>IF(Q8="PR",J8,SUM(O9:O9))</f>
        <v>0</v>
      </c>
      <c r="Q8" s="12" t="s">
        <v>42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6</v>
      </c>
      <c r="AI8">
        <f>SUM(Z9:Z9)</f>
        <v>0</v>
      </c>
      <c r="AJ8">
        <f>SUM(AA9:AA9)</f>
        <v>0</v>
      </c>
      <c r="AK8">
        <f>SUM(AB9:AB9)</f>
        <v>0</v>
      </c>
    </row>
    <row r="9" spans="1:49" ht="13" x14ac:dyDescent="0.25">
      <c r="A9" s="2" t="s">
        <v>43</v>
      </c>
      <c r="C9" s="1" t="s">
        <v>44</v>
      </c>
      <c r="D9" t="s">
        <v>45</v>
      </c>
      <c r="E9" t="s">
        <v>46</v>
      </c>
      <c r="F9">
        <v>40.5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5.0000000000000001E-3</v>
      </c>
      <c r="L9">
        <f>F9*K9</f>
        <v>0.20250000000000001</v>
      </c>
      <c r="M9" t="s">
        <v>47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0.44633431085044001</v>
      </c>
      <c r="AM9">
        <f>F9*AE9</f>
        <v>0</v>
      </c>
      <c r="AN9">
        <f>F9*AF9</f>
        <v>0</v>
      </c>
      <c r="AO9" t="s">
        <v>48</v>
      </c>
      <c r="AP9" t="s">
        <v>48</v>
      </c>
      <c r="AQ9" s="12" t="s">
        <v>49</v>
      </c>
    </row>
    <row r="10" spans="1:49" ht="12.75" customHeight="1" x14ac:dyDescent="0.25">
      <c r="C10" s="14" t="s">
        <v>50</v>
      </c>
      <c r="D10" s="40" t="s">
        <v>51</v>
      </c>
      <c r="E10" s="40"/>
      <c r="F10" s="40"/>
      <c r="G10" s="40"/>
      <c r="H10" s="40"/>
      <c r="I10" s="40"/>
      <c r="J10" s="40"/>
      <c r="K10" s="40"/>
      <c r="L10" s="40"/>
      <c r="M10" s="40"/>
    </row>
    <row r="11" spans="1:49" ht="13" x14ac:dyDescent="0.25">
      <c r="A11" s="15"/>
      <c r="B11" s="16"/>
      <c r="C11" s="16" t="s">
        <v>52</v>
      </c>
      <c r="D11" s="12" t="s">
        <v>53</v>
      </c>
      <c r="E11" s="12"/>
      <c r="F11" s="12"/>
      <c r="G11" s="12"/>
      <c r="H11" s="12">
        <f>SUM(H12:H20)</f>
        <v>0</v>
      </c>
      <c r="I11" s="12">
        <f>SUM(I12:I20)</f>
        <v>0</v>
      </c>
      <c r="J11" s="12">
        <f>H11+I11</f>
        <v>0</v>
      </c>
      <c r="K11" s="12"/>
      <c r="L11" s="12">
        <f>SUM(L12:L20)</f>
        <v>4.773263</v>
      </c>
      <c r="M11" s="12"/>
      <c r="P11" s="12">
        <f>IF(Q11="PR",J11,SUM(O12:O20))</f>
        <v>0</v>
      </c>
      <c r="Q11" s="12" t="s">
        <v>42</v>
      </c>
      <c r="R11" s="12">
        <f>IF(Q11="HS",H11,0)</f>
        <v>0</v>
      </c>
      <c r="S11" s="12">
        <f>IF(Q11="HS",I11-P11,0)</f>
        <v>0</v>
      </c>
      <c r="T11" s="12">
        <f>IF(Q11="PS",H11,0)</f>
        <v>0</v>
      </c>
      <c r="U11" s="12">
        <f>IF(Q11="PS",I11-P11,0)</f>
        <v>0</v>
      </c>
      <c r="V11" s="12">
        <f>IF(Q11="MP",H11,0)</f>
        <v>0</v>
      </c>
      <c r="W11" s="12">
        <f>IF(Q11="MP",I11-P11,0)</f>
        <v>0</v>
      </c>
      <c r="X11" s="12">
        <f>IF(Q11="OM",H11,0)</f>
        <v>0</v>
      </c>
      <c r="Y11" s="12">
        <v>61</v>
      </c>
      <c r="AI11">
        <f>SUM(Z12:Z20)</f>
        <v>0</v>
      </c>
      <c r="AJ11">
        <f>SUM(AA12:AA20)</f>
        <v>0</v>
      </c>
      <c r="AK11">
        <f>SUM(AB12:AB20)</f>
        <v>0</v>
      </c>
    </row>
    <row r="12" spans="1:49" ht="13" x14ac:dyDescent="0.25">
      <c r="A12" s="2" t="s">
        <v>54</v>
      </c>
      <c r="C12" s="1" t="s">
        <v>55</v>
      </c>
      <c r="D12" t="s">
        <v>56</v>
      </c>
      <c r="E12" t="s">
        <v>46</v>
      </c>
      <c r="F12">
        <v>40.5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9.3880000000000005E-2</v>
      </c>
      <c r="L12">
        <f>F12*K12</f>
        <v>3.8021400000000001</v>
      </c>
      <c r="M12" t="s">
        <v>47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8.8074157105253223E-2</v>
      </c>
      <c r="AM12">
        <f>F12*AE12</f>
        <v>0</v>
      </c>
      <c r="AN12">
        <f>F12*AF12</f>
        <v>0</v>
      </c>
      <c r="AO12" t="s">
        <v>57</v>
      </c>
      <c r="AP12" t="s">
        <v>48</v>
      </c>
      <c r="AQ12" s="12" t="s">
        <v>49</v>
      </c>
    </row>
    <row r="13" spans="1:49" ht="12.75" customHeight="1" x14ac:dyDescent="0.25">
      <c r="C13" s="14" t="s">
        <v>50</v>
      </c>
      <c r="D13" s="40" t="s">
        <v>58</v>
      </c>
      <c r="E13" s="40"/>
      <c r="F13" s="40"/>
      <c r="G13" s="40"/>
      <c r="H13" s="40"/>
      <c r="I13" s="40"/>
      <c r="J13" s="40"/>
      <c r="K13" s="40"/>
      <c r="L13" s="40"/>
      <c r="M13" s="40"/>
    </row>
    <row r="14" spans="1:49" ht="13" x14ac:dyDescent="0.25">
      <c r="A14" s="2" t="s">
        <v>59</v>
      </c>
      <c r="C14" s="1" t="s">
        <v>60</v>
      </c>
      <c r="D14" t="s">
        <v>61</v>
      </c>
      <c r="E14" t="s">
        <v>46</v>
      </c>
      <c r="F14">
        <v>40.5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47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57</v>
      </c>
      <c r="AP14" t="s">
        <v>48</v>
      </c>
      <c r="AQ14" s="12" t="s">
        <v>49</v>
      </c>
    </row>
    <row r="15" spans="1:49" ht="13" x14ac:dyDescent="0.25">
      <c r="A15" s="2" t="s">
        <v>62</v>
      </c>
      <c r="C15" s="1" t="s">
        <v>63</v>
      </c>
      <c r="D15" t="s">
        <v>64</v>
      </c>
      <c r="E15" t="s">
        <v>46</v>
      </c>
      <c r="F15">
        <v>3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0.15039</v>
      </c>
      <c r="L15">
        <f>F15*K15</f>
        <v>0.45117000000000002</v>
      </c>
      <c r="M15" t="s">
        <v>65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0.17494293762452581</v>
      </c>
      <c r="AM15">
        <f>F15*AE15</f>
        <v>0</v>
      </c>
      <c r="AN15">
        <f>F15*AF15</f>
        <v>0</v>
      </c>
      <c r="AO15" t="s">
        <v>57</v>
      </c>
      <c r="AP15" t="s">
        <v>48</v>
      </c>
      <c r="AQ15" s="12" t="s">
        <v>49</v>
      </c>
    </row>
    <row r="16" spans="1:49" ht="13" x14ac:dyDescent="0.25">
      <c r="A16" s="2" t="s">
        <v>66</v>
      </c>
      <c r="C16" s="1" t="s">
        <v>67</v>
      </c>
      <c r="D16" t="s">
        <v>68</v>
      </c>
      <c r="E16" t="s">
        <v>46</v>
      </c>
      <c r="F16">
        <v>2.6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2.5100000000000001E-2</v>
      </c>
      <c r="L16">
        <f>F16*K16</f>
        <v>6.5259999999999999E-2</v>
      </c>
      <c r="M16" t="s">
        <v>65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0.1185424237034025</v>
      </c>
      <c r="AM16">
        <f>F16*AE16</f>
        <v>0</v>
      </c>
      <c r="AN16">
        <f>F16*AF16</f>
        <v>0</v>
      </c>
      <c r="AO16" t="s">
        <v>57</v>
      </c>
      <c r="AP16" t="s">
        <v>48</v>
      </c>
      <c r="AQ16" s="12" t="s">
        <v>49</v>
      </c>
    </row>
    <row r="17" spans="1:43" ht="13" x14ac:dyDescent="0.25">
      <c r="D17" s="13" t="s">
        <v>69</v>
      </c>
      <c r="E17" s="13"/>
      <c r="F17" s="13">
        <v>7.2</v>
      </c>
    </row>
    <row r="18" spans="1:43" ht="13" x14ac:dyDescent="0.25">
      <c r="D18" s="13" t="s">
        <v>70</v>
      </c>
      <c r="E18" s="13"/>
      <c r="F18" s="13">
        <v>2.6</v>
      </c>
    </row>
    <row r="19" spans="1:43" ht="13" x14ac:dyDescent="0.25">
      <c r="A19" s="2" t="s">
        <v>40</v>
      </c>
      <c r="C19" s="1" t="s">
        <v>71</v>
      </c>
      <c r="D19" t="s">
        <v>72</v>
      </c>
      <c r="E19" t="s">
        <v>46</v>
      </c>
      <c r="F19">
        <v>15.3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2.596E-2</v>
      </c>
      <c r="L19">
        <f>F19*K19</f>
        <v>0.39718799999999999</v>
      </c>
      <c r="M19" t="s">
        <v>65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0.13718150950458519</v>
      </c>
      <c r="AM19">
        <f>F19*AE19</f>
        <v>0</v>
      </c>
      <c r="AN19">
        <f>F19*AF19</f>
        <v>0</v>
      </c>
      <c r="AO19" t="s">
        <v>57</v>
      </c>
      <c r="AP19" t="s">
        <v>48</v>
      </c>
      <c r="AQ19" s="12" t="s">
        <v>49</v>
      </c>
    </row>
    <row r="20" spans="1:43" ht="13" x14ac:dyDescent="0.25">
      <c r="A20" s="2" t="s">
        <v>73</v>
      </c>
      <c r="C20" s="1" t="s">
        <v>74</v>
      </c>
      <c r="D20" t="s">
        <v>75</v>
      </c>
      <c r="E20" t="s">
        <v>76</v>
      </c>
      <c r="F20">
        <v>15.5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3.7100000000000002E-3</v>
      </c>
      <c r="L20">
        <f>F20*K20</f>
        <v>5.7505000000000001E-2</v>
      </c>
      <c r="M20" t="s">
        <v>77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5.8335956352953508E-2</v>
      </c>
      <c r="AM20">
        <f>F20*AE20</f>
        <v>0</v>
      </c>
      <c r="AN20">
        <f>F20*AF20</f>
        <v>0</v>
      </c>
      <c r="AO20" t="s">
        <v>57</v>
      </c>
      <c r="AP20" t="s">
        <v>48</v>
      </c>
      <c r="AQ20" s="12" t="s">
        <v>49</v>
      </c>
    </row>
    <row r="21" spans="1:43" ht="13" x14ac:dyDescent="0.25">
      <c r="D21" s="13" t="s">
        <v>78</v>
      </c>
      <c r="E21" s="13"/>
      <c r="F21" s="13">
        <v>16</v>
      </c>
    </row>
    <row r="22" spans="1:43" ht="13" x14ac:dyDescent="0.25">
      <c r="A22" s="15"/>
      <c r="B22" s="16"/>
      <c r="C22" s="16" t="s">
        <v>79</v>
      </c>
      <c r="D22" s="12" t="s">
        <v>80</v>
      </c>
      <c r="E22" s="12"/>
      <c r="F22" s="12"/>
      <c r="G22" s="12"/>
      <c r="H22" s="12">
        <f>SUM(H23:H23)</f>
        <v>0</v>
      </c>
      <c r="I22" s="12">
        <f>SUM(I23:I23)</f>
        <v>0</v>
      </c>
      <c r="J22" s="12">
        <f>H22+I22</f>
        <v>0</v>
      </c>
      <c r="K22" s="12"/>
      <c r="L22" s="12">
        <f>SUM(L23:L23)</f>
        <v>1.053736</v>
      </c>
      <c r="M22" s="12"/>
      <c r="P22" s="12">
        <f>IF(Q22="PR",J22,SUM(O23:O23))</f>
        <v>0</v>
      </c>
      <c r="Q22" s="12" t="s">
        <v>42</v>
      </c>
      <c r="R22" s="12">
        <f>IF(Q22="HS",H22,0)</f>
        <v>0</v>
      </c>
      <c r="S22" s="12">
        <f>IF(Q22="HS",I22-P22,0)</f>
        <v>0</v>
      </c>
      <c r="T22" s="12">
        <f>IF(Q22="PS",H22,0)</f>
        <v>0</v>
      </c>
      <c r="U22" s="12">
        <f>IF(Q22="PS",I22-P22,0)</f>
        <v>0</v>
      </c>
      <c r="V22" s="12">
        <f>IF(Q22="MP",H22,0)</f>
        <v>0</v>
      </c>
      <c r="W22" s="12">
        <f>IF(Q22="MP",I22-P22,0)</f>
        <v>0</v>
      </c>
      <c r="X22" s="12">
        <f>IF(Q22="OM",H22,0)</f>
        <v>0</v>
      </c>
      <c r="Y22" s="12">
        <v>63</v>
      </c>
      <c r="AI22">
        <f>SUM(Z23:Z23)</f>
        <v>0</v>
      </c>
      <c r="AJ22">
        <f>SUM(AA23:AA23)</f>
        <v>0</v>
      </c>
      <c r="AK22">
        <f>SUM(AB23:AB23)</f>
        <v>0</v>
      </c>
    </row>
    <row r="23" spans="1:43" ht="13" x14ac:dyDescent="0.25">
      <c r="A23" s="2" t="s">
        <v>81</v>
      </c>
      <c r="C23" s="1" t="s">
        <v>82</v>
      </c>
      <c r="D23" t="s">
        <v>83</v>
      </c>
      <c r="E23" t="s">
        <v>46</v>
      </c>
      <c r="F23">
        <v>8.56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0.1231</v>
      </c>
      <c r="L23">
        <f>F23*K23</f>
        <v>1.053736</v>
      </c>
      <c r="M23" t="s">
        <v>77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0.28250054439772859</v>
      </c>
      <c r="AM23">
        <f>F23*AE23</f>
        <v>0</v>
      </c>
      <c r="AN23">
        <f>F23*AF23</f>
        <v>0</v>
      </c>
      <c r="AO23" t="s">
        <v>84</v>
      </c>
      <c r="AP23" t="s">
        <v>48</v>
      </c>
      <c r="AQ23" s="12" t="s">
        <v>49</v>
      </c>
    </row>
    <row r="24" spans="1:43" ht="13" x14ac:dyDescent="0.25">
      <c r="A24" s="15"/>
      <c r="B24" s="16"/>
      <c r="C24" s="16" t="s">
        <v>85</v>
      </c>
      <c r="D24" s="12" t="s">
        <v>86</v>
      </c>
      <c r="E24" s="12"/>
      <c r="F24" s="12"/>
      <c r="G24" s="12"/>
      <c r="H24" s="12">
        <f>SUM(H25:H41)</f>
        <v>0</v>
      </c>
      <c r="I24" s="12">
        <f>SUM(I25:I41)</f>
        <v>0</v>
      </c>
      <c r="J24" s="12">
        <f>H24+I24</f>
        <v>0</v>
      </c>
      <c r="K24" s="12"/>
      <c r="L24" s="12">
        <f>SUM(L25:L41)</f>
        <v>0.65176000000000001</v>
      </c>
      <c r="M24" s="12"/>
      <c r="P24" s="12">
        <f>IF(Q24="PR",J24,SUM(O25:O41))</f>
        <v>0</v>
      </c>
      <c r="Q24" s="12" t="s">
        <v>87</v>
      </c>
      <c r="R24" s="12">
        <f>IF(Q24="HS",H24,0)</f>
        <v>0</v>
      </c>
      <c r="S24" s="12">
        <f>IF(Q24="HS",I24-P24,0)</f>
        <v>0</v>
      </c>
      <c r="T24" s="12">
        <f>IF(Q24="PS",H24,0)</f>
        <v>0</v>
      </c>
      <c r="U24" s="12">
        <f>IF(Q24="PS",I24-P24,0)</f>
        <v>0</v>
      </c>
      <c r="V24" s="12">
        <f>IF(Q24="MP",H24,0)</f>
        <v>0</v>
      </c>
      <c r="W24" s="12">
        <f>IF(Q24="MP",I24-P24,0)</f>
        <v>0</v>
      </c>
      <c r="X24" s="12">
        <f>IF(Q24="OM",H24,0)</f>
        <v>0</v>
      </c>
      <c r="Y24" s="12">
        <v>722</v>
      </c>
      <c r="AI24">
        <f>SUM(Z25:Z41)</f>
        <v>0</v>
      </c>
      <c r="AJ24">
        <f>SUM(AA25:AA41)</f>
        <v>0</v>
      </c>
      <c r="AK24">
        <f>SUM(AB25:AB41)</f>
        <v>0</v>
      </c>
    </row>
    <row r="25" spans="1:43" ht="13" x14ac:dyDescent="0.25">
      <c r="A25" s="2" t="s">
        <v>88</v>
      </c>
      <c r="C25" s="1" t="s">
        <v>89</v>
      </c>
      <c r="D25" t="s">
        <v>90</v>
      </c>
      <c r="E25" t="s">
        <v>76</v>
      </c>
      <c r="F25">
        <v>63</v>
      </c>
      <c r="G25">
        <v>0</v>
      </c>
      <c r="H25">
        <f t="shared" ref="H25:H41" si="0">F25*AE25</f>
        <v>0</v>
      </c>
      <c r="I25">
        <f t="shared" ref="I25:I41" si="1">J25-H25</f>
        <v>0</v>
      </c>
      <c r="J25">
        <f t="shared" ref="J25:J41" si="2">F25*G25</f>
        <v>0</v>
      </c>
      <c r="K25">
        <v>0</v>
      </c>
      <c r="L25">
        <f t="shared" ref="L25:L41" si="3">F25*K25</f>
        <v>0</v>
      </c>
      <c r="M25" t="s">
        <v>47</v>
      </c>
      <c r="N25">
        <v>1</v>
      </c>
      <c r="O25">
        <f t="shared" ref="O25:O41" si="4">IF(N25=5,I25,0)</f>
        <v>0</v>
      </c>
      <c r="Z25">
        <f t="shared" ref="Z25:Z41" si="5">IF(AD25=0,J25,0)</f>
        <v>0</v>
      </c>
      <c r="AA25">
        <f t="shared" ref="AA25:AA41" si="6">IF(AD25=15,J25,0)</f>
        <v>0</v>
      </c>
      <c r="AB25">
        <f t="shared" ref="AB25:AB41" si="7">IF(AD25=21,J25,0)</f>
        <v>0</v>
      </c>
      <c r="AD25">
        <v>21</v>
      </c>
      <c r="AE25">
        <f t="shared" ref="AE25:AE41" si="8">G25*AG25</f>
        <v>0</v>
      </c>
      <c r="AF25">
        <f t="shared" ref="AF25:AF41" si="9">G25*(1-AG25)</f>
        <v>0</v>
      </c>
      <c r="AG25">
        <v>1.4649681528662421E-2</v>
      </c>
      <c r="AM25">
        <f t="shared" ref="AM25:AM41" si="10">F25*AE25</f>
        <v>0</v>
      </c>
      <c r="AN25">
        <f t="shared" ref="AN25:AN41" si="11">F25*AF25</f>
        <v>0</v>
      </c>
      <c r="AO25" t="s">
        <v>91</v>
      </c>
      <c r="AP25" t="s">
        <v>92</v>
      </c>
      <c r="AQ25" s="12" t="s">
        <v>49</v>
      </c>
    </row>
    <row r="26" spans="1:43" ht="13" x14ac:dyDescent="0.25">
      <c r="A26" s="2" t="s">
        <v>93</v>
      </c>
      <c r="C26" s="1" t="s">
        <v>94</v>
      </c>
      <c r="D26" t="s">
        <v>95</v>
      </c>
      <c r="E26" t="s">
        <v>76</v>
      </c>
      <c r="F26">
        <v>63</v>
      </c>
      <c r="G26">
        <v>0</v>
      </c>
      <c r="H26">
        <f t="shared" si="0"/>
        <v>0</v>
      </c>
      <c r="I26">
        <f t="shared" si="1"/>
        <v>0</v>
      </c>
      <c r="J26">
        <f t="shared" si="2"/>
        <v>0</v>
      </c>
      <c r="K26">
        <v>1.0000000000000001E-5</v>
      </c>
      <c r="L26">
        <f t="shared" si="3"/>
        <v>6.3000000000000003E-4</v>
      </c>
      <c r="M26" t="s">
        <v>47</v>
      </c>
      <c r="N26">
        <v>1</v>
      </c>
      <c r="O26">
        <f t="shared" si="4"/>
        <v>0</v>
      </c>
      <c r="Z26">
        <f t="shared" si="5"/>
        <v>0</v>
      </c>
      <c r="AA26">
        <f t="shared" si="6"/>
        <v>0</v>
      </c>
      <c r="AB26">
        <f t="shared" si="7"/>
        <v>0</v>
      </c>
      <c r="AD26">
        <v>21</v>
      </c>
      <c r="AE26">
        <f t="shared" si="8"/>
        <v>0</v>
      </c>
      <c r="AF26">
        <f t="shared" si="9"/>
        <v>0</v>
      </c>
      <c r="AG26">
        <v>5.3581661891117481E-2</v>
      </c>
      <c r="AM26">
        <f t="shared" si="10"/>
        <v>0</v>
      </c>
      <c r="AN26">
        <f t="shared" si="11"/>
        <v>0</v>
      </c>
      <c r="AO26" t="s">
        <v>91</v>
      </c>
      <c r="AP26" t="s">
        <v>92</v>
      </c>
      <c r="AQ26" s="12" t="s">
        <v>49</v>
      </c>
    </row>
    <row r="27" spans="1:43" ht="13" x14ac:dyDescent="0.25">
      <c r="A27" s="2" t="s">
        <v>96</v>
      </c>
      <c r="C27" s="1" t="s">
        <v>97</v>
      </c>
      <c r="D27" t="s">
        <v>98</v>
      </c>
      <c r="E27" t="s">
        <v>99</v>
      </c>
      <c r="F27">
        <v>1</v>
      </c>
      <c r="G27">
        <v>0</v>
      </c>
      <c r="H27">
        <f t="shared" si="0"/>
        <v>0</v>
      </c>
      <c r="I27">
        <f t="shared" si="1"/>
        <v>0</v>
      </c>
      <c r="J27">
        <f t="shared" si="2"/>
        <v>0</v>
      </c>
      <c r="K27">
        <v>6.8999999999999997E-4</v>
      </c>
      <c r="L27">
        <f t="shared" si="3"/>
        <v>6.8999999999999997E-4</v>
      </c>
      <c r="M27" t="s">
        <v>77</v>
      </c>
      <c r="N27">
        <v>1</v>
      </c>
      <c r="O27">
        <f t="shared" si="4"/>
        <v>0</v>
      </c>
      <c r="Z27">
        <f t="shared" si="5"/>
        <v>0</v>
      </c>
      <c r="AA27">
        <f t="shared" si="6"/>
        <v>0</v>
      </c>
      <c r="AB27">
        <f t="shared" si="7"/>
        <v>0</v>
      </c>
      <c r="AD27">
        <v>21</v>
      </c>
      <c r="AE27">
        <f t="shared" si="8"/>
        <v>0</v>
      </c>
      <c r="AF27">
        <f t="shared" si="9"/>
        <v>0</v>
      </c>
      <c r="AG27">
        <v>0</v>
      </c>
      <c r="AM27">
        <f t="shared" si="10"/>
        <v>0</v>
      </c>
      <c r="AN27">
        <f t="shared" si="11"/>
        <v>0</v>
      </c>
      <c r="AO27" t="s">
        <v>91</v>
      </c>
      <c r="AP27" t="s">
        <v>92</v>
      </c>
      <c r="AQ27" s="12" t="s">
        <v>49</v>
      </c>
    </row>
    <row r="28" spans="1:43" ht="13" x14ac:dyDescent="0.25">
      <c r="A28" s="2" t="s">
        <v>100</v>
      </c>
      <c r="C28" s="1" t="s">
        <v>101</v>
      </c>
      <c r="D28" t="s">
        <v>102</v>
      </c>
      <c r="E28" t="s">
        <v>99</v>
      </c>
      <c r="F28">
        <v>1</v>
      </c>
      <c r="G28">
        <v>0</v>
      </c>
      <c r="H28">
        <f t="shared" si="0"/>
        <v>0</v>
      </c>
      <c r="I28">
        <f t="shared" si="1"/>
        <v>0</v>
      </c>
      <c r="J28">
        <f t="shared" si="2"/>
        <v>0</v>
      </c>
      <c r="K28">
        <v>5.2999999999999998E-4</v>
      </c>
      <c r="L28">
        <f t="shared" si="3"/>
        <v>5.2999999999999998E-4</v>
      </c>
      <c r="M28" t="s">
        <v>77</v>
      </c>
      <c r="N28">
        <v>1</v>
      </c>
      <c r="O28">
        <f t="shared" si="4"/>
        <v>0</v>
      </c>
      <c r="Z28">
        <f t="shared" si="5"/>
        <v>0</v>
      </c>
      <c r="AA28">
        <f t="shared" si="6"/>
        <v>0</v>
      </c>
      <c r="AB28">
        <f t="shared" si="7"/>
        <v>0</v>
      </c>
      <c r="AD28">
        <v>21</v>
      </c>
      <c r="AE28">
        <f t="shared" si="8"/>
        <v>0</v>
      </c>
      <c r="AF28">
        <f t="shared" si="9"/>
        <v>0</v>
      </c>
      <c r="AG28">
        <v>0</v>
      </c>
      <c r="AM28">
        <f t="shared" si="10"/>
        <v>0</v>
      </c>
      <c r="AN28">
        <f t="shared" si="11"/>
        <v>0</v>
      </c>
      <c r="AO28" t="s">
        <v>91</v>
      </c>
      <c r="AP28" t="s">
        <v>92</v>
      </c>
      <c r="AQ28" s="12" t="s">
        <v>49</v>
      </c>
    </row>
    <row r="29" spans="1:43" ht="13" x14ac:dyDescent="0.25">
      <c r="A29" s="2" t="s">
        <v>103</v>
      </c>
      <c r="C29" s="1" t="s">
        <v>104</v>
      </c>
      <c r="D29" t="s">
        <v>105</v>
      </c>
      <c r="E29" t="s">
        <v>99</v>
      </c>
      <c r="F29">
        <v>2</v>
      </c>
      <c r="G29">
        <v>0</v>
      </c>
      <c r="H29">
        <f t="shared" si="0"/>
        <v>0</v>
      </c>
      <c r="I29">
        <f t="shared" si="1"/>
        <v>0</v>
      </c>
      <c r="J29">
        <f t="shared" si="2"/>
        <v>0</v>
      </c>
      <c r="K29">
        <v>4.0000000000000003E-5</v>
      </c>
      <c r="L29">
        <f t="shared" si="3"/>
        <v>8.0000000000000007E-5</v>
      </c>
      <c r="M29" t="s">
        <v>77</v>
      </c>
      <c r="N29">
        <v>1</v>
      </c>
      <c r="O29">
        <f t="shared" si="4"/>
        <v>0</v>
      </c>
      <c r="Z29">
        <f t="shared" si="5"/>
        <v>0</v>
      </c>
      <c r="AA29">
        <f t="shared" si="6"/>
        <v>0</v>
      </c>
      <c r="AB29">
        <f t="shared" si="7"/>
        <v>0</v>
      </c>
      <c r="AD29">
        <v>21</v>
      </c>
      <c r="AE29">
        <f t="shared" si="8"/>
        <v>0</v>
      </c>
      <c r="AF29">
        <f t="shared" si="9"/>
        <v>0</v>
      </c>
      <c r="AG29">
        <v>0.36176861182720099</v>
      </c>
      <c r="AM29">
        <f t="shared" si="10"/>
        <v>0</v>
      </c>
      <c r="AN29">
        <f t="shared" si="11"/>
        <v>0</v>
      </c>
      <c r="AO29" t="s">
        <v>91</v>
      </c>
      <c r="AP29" t="s">
        <v>92</v>
      </c>
      <c r="AQ29" s="12" t="s">
        <v>49</v>
      </c>
    </row>
    <row r="30" spans="1:43" ht="13" x14ac:dyDescent="0.25">
      <c r="A30" s="2" t="s">
        <v>106</v>
      </c>
      <c r="C30" s="1" t="s">
        <v>107</v>
      </c>
      <c r="D30" t="s">
        <v>108</v>
      </c>
      <c r="E30" t="s">
        <v>99</v>
      </c>
      <c r="F30">
        <v>2</v>
      </c>
      <c r="G30">
        <v>0</v>
      </c>
      <c r="H30">
        <f t="shared" si="0"/>
        <v>0</v>
      </c>
      <c r="I30">
        <f t="shared" si="1"/>
        <v>0</v>
      </c>
      <c r="J30">
        <f t="shared" si="2"/>
        <v>0</v>
      </c>
      <c r="K30">
        <v>2.4000000000000001E-4</v>
      </c>
      <c r="L30">
        <f t="shared" si="3"/>
        <v>4.8000000000000001E-4</v>
      </c>
      <c r="M30" t="s">
        <v>77</v>
      </c>
      <c r="N30">
        <v>1</v>
      </c>
      <c r="O30">
        <f t="shared" si="4"/>
        <v>0</v>
      </c>
      <c r="Z30">
        <f t="shared" si="5"/>
        <v>0</v>
      </c>
      <c r="AA30">
        <f t="shared" si="6"/>
        <v>0</v>
      </c>
      <c r="AB30">
        <f t="shared" si="7"/>
        <v>0</v>
      </c>
      <c r="AD30">
        <v>21</v>
      </c>
      <c r="AE30">
        <f t="shared" si="8"/>
        <v>0</v>
      </c>
      <c r="AF30">
        <f t="shared" si="9"/>
        <v>0</v>
      </c>
      <c r="AG30">
        <v>1</v>
      </c>
      <c r="AM30">
        <f t="shared" si="10"/>
        <v>0</v>
      </c>
      <c r="AN30">
        <f t="shared" si="11"/>
        <v>0</v>
      </c>
      <c r="AO30" t="s">
        <v>91</v>
      </c>
      <c r="AP30" t="s">
        <v>92</v>
      </c>
      <c r="AQ30" s="12" t="s">
        <v>49</v>
      </c>
    </row>
    <row r="31" spans="1:43" ht="13" x14ac:dyDescent="0.25">
      <c r="A31" s="2" t="s">
        <v>109</v>
      </c>
      <c r="C31" s="1" t="s">
        <v>110</v>
      </c>
      <c r="D31" t="s">
        <v>111</v>
      </c>
      <c r="E31" t="s">
        <v>76</v>
      </c>
      <c r="F31">
        <v>6</v>
      </c>
      <c r="G31">
        <v>0</v>
      </c>
      <c r="H31">
        <f t="shared" si="0"/>
        <v>0</v>
      </c>
      <c r="I31">
        <f t="shared" si="1"/>
        <v>0</v>
      </c>
      <c r="J31">
        <f t="shared" si="2"/>
        <v>0</v>
      </c>
      <c r="K31">
        <v>3.9899999999999996E-3</v>
      </c>
      <c r="L31">
        <f t="shared" si="3"/>
        <v>2.3939999999999999E-2</v>
      </c>
      <c r="M31" t="s">
        <v>77</v>
      </c>
      <c r="N31">
        <v>1</v>
      </c>
      <c r="O31">
        <f t="shared" si="4"/>
        <v>0</v>
      </c>
      <c r="Z31">
        <f t="shared" si="5"/>
        <v>0</v>
      </c>
      <c r="AA31">
        <f t="shared" si="6"/>
        <v>0</v>
      </c>
      <c r="AB31">
        <f t="shared" si="7"/>
        <v>0</v>
      </c>
      <c r="AD31">
        <v>21</v>
      </c>
      <c r="AE31">
        <f t="shared" si="8"/>
        <v>0</v>
      </c>
      <c r="AF31">
        <f t="shared" si="9"/>
        <v>0</v>
      </c>
      <c r="AG31">
        <v>0.26607369758576882</v>
      </c>
      <c r="AM31">
        <f t="shared" si="10"/>
        <v>0</v>
      </c>
      <c r="AN31">
        <f t="shared" si="11"/>
        <v>0</v>
      </c>
      <c r="AO31" t="s">
        <v>91</v>
      </c>
      <c r="AP31" t="s">
        <v>92</v>
      </c>
      <c r="AQ31" s="12" t="s">
        <v>49</v>
      </c>
    </row>
    <row r="32" spans="1:43" ht="13" x14ac:dyDescent="0.25">
      <c r="A32" s="2" t="s">
        <v>112</v>
      </c>
      <c r="C32" s="1" t="s">
        <v>113</v>
      </c>
      <c r="D32" t="s">
        <v>114</v>
      </c>
      <c r="E32" t="s">
        <v>76</v>
      </c>
      <c r="F32">
        <v>7</v>
      </c>
      <c r="G32">
        <v>0</v>
      </c>
      <c r="H32">
        <f t="shared" si="0"/>
        <v>0</v>
      </c>
      <c r="I32">
        <f t="shared" si="1"/>
        <v>0</v>
      </c>
      <c r="J32">
        <f t="shared" si="2"/>
        <v>0</v>
      </c>
      <c r="K32">
        <v>5.1799999999999997E-3</v>
      </c>
      <c r="L32">
        <f t="shared" si="3"/>
        <v>3.6260000000000001E-2</v>
      </c>
      <c r="M32" t="s">
        <v>77</v>
      </c>
      <c r="N32">
        <v>1</v>
      </c>
      <c r="O32">
        <f t="shared" si="4"/>
        <v>0</v>
      </c>
      <c r="Z32">
        <f t="shared" si="5"/>
        <v>0</v>
      </c>
      <c r="AA32">
        <f t="shared" si="6"/>
        <v>0</v>
      </c>
      <c r="AB32">
        <f t="shared" si="7"/>
        <v>0</v>
      </c>
      <c r="AD32">
        <v>21</v>
      </c>
      <c r="AE32">
        <f t="shared" si="8"/>
        <v>0</v>
      </c>
      <c r="AF32">
        <f t="shared" si="9"/>
        <v>0</v>
      </c>
      <c r="AG32">
        <v>0.29813471502590672</v>
      </c>
      <c r="AM32">
        <f t="shared" si="10"/>
        <v>0</v>
      </c>
      <c r="AN32">
        <f t="shared" si="11"/>
        <v>0</v>
      </c>
      <c r="AO32" t="s">
        <v>91</v>
      </c>
      <c r="AP32" t="s">
        <v>92</v>
      </c>
      <c r="AQ32" s="12" t="s">
        <v>49</v>
      </c>
    </row>
    <row r="33" spans="1:43" ht="13" x14ac:dyDescent="0.25">
      <c r="A33" s="2" t="s">
        <v>115</v>
      </c>
      <c r="C33" s="1" t="s">
        <v>116</v>
      </c>
      <c r="D33" t="s">
        <v>117</v>
      </c>
      <c r="E33" t="s">
        <v>76</v>
      </c>
      <c r="F33">
        <v>4</v>
      </c>
      <c r="G33">
        <v>0</v>
      </c>
      <c r="H33">
        <f t="shared" si="0"/>
        <v>0</v>
      </c>
      <c r="I33">
        <f t="shared" si="1"/>
        <v>0</v>
      </c>
      <c r="J33">
        <f t="shared" si="2"/>
        <v>0</v>
      </c>
      <c r="K33">
        <v>4.0099999999999997E-3</v>
      </c>
      <c r="L33">
        <f t="shared" si="3"/>
        <v>1.6039999999999999E-2</v>
      </c>
      <c r="M33" t="s">
        <v>77</v>
      </c>
      <c r="N33">
        <v>1</v>
      </c>
      <c r="O33">
        <f t="shared" si="4"/>
        <v>0</v>
      </c>
      <c r="Z33">
        <f t="shared" si="5"/>
        <v>0</v>
      </c>
      <c r="AA33">
        <f t="shared" si="6"/>
        <v>0</v>
      </c>
      <c r="AB33">
        <f t="shared" si="7"/>
        <v>0</v>
      </c>
      <c r="AD33">
        <v>21</v>
      </c>
      <c r="AE33">
        <f t="shared" si="8"/>
        <v>0</v>
      </c>
      <c r="AF33">
        <f t="shared" si="9"/>
        <v>0</v>
      </c>
      <c r="AG33">
        <v>0.28342431761786602</v>
      </c>
      <c r="AM33">
        <f t="shared" si="10"/>
        <v>0</v>
      </c>
      <c r="AN33">
        <f t="shared" si="11"/>
        <v>0</v>
      </c>
      <c r="AO33" t="s">
        <v>91</v>
      </c>
      <c r="AP33" t="s">
        <v>92</v>
      </c>
      <c r="AQ33" s="12" t="s">
        <v>49</v>
      </c>
    </row>
    <row r="34" spans="1:43" ht="13" x14ac:dyDescent="0.25">
      <c r="A34" s="2" t="s">
        <v>118</v>
      </c>
      <c r="C34" s="1" t="s">
        <v>119</v>
      </c>
      <c r="D34" t="s">
        <v>120</v>
      </c>
      <c r="E34" t="s">
        <v>76</v>
      </c>
      <c r="F34">
        <v>20</v>
      </c>
      <c r="G34">
        <v>0</v>
      </c>
      <c r="H34">
        <f t="shared" si="0"/>
        <v>0</v>
      </c>
      <c r="I34">
        <f t="shared" si="1"/>
        <v>0</v>
      </c>
      <c r="J34">
        <f t="shared" si="2"/>
        <v>0</v>
      </c>
      <c r="K34">
        <v>5.2199999999999998E-3</v>
      </c>
      <c r="L34">
        <f t="shared" si="3"/>
        <v>0.10440000000000001</v>
      </c>
      <c r="M34" t="s">
        <v>77</v>
      </c>
      <c r="N34">
        <v>1</v>
      </c>
      <c r="O34">
        <f t="shared" si="4"/>
        <v>0</v>
      </c>
      <c r="Z34">
        <f t="shared" si="5"/>
        <v>0</v>
      </c>
      <c r="AA34">
        <f t="shared" si="6"/>
        <v>0</v>
      </c>
      <c r="AB34">
        <f t="shared" si="7"/>
        <v>0</v>
      </c>
      <c r="AD34">
        <v>21</v>
      </c>
      <c r="AE34">
        <f t="shared" si="8"/>
        <v>0</v>
      </c>
      <c r="AF34">
        <f t="shared" si="9"/>
        <v>0</v>
      </c>
      <c r="AG34">
        <v>0.31820745216515611</v>
      </c>
      <c r="AM34">
        <f t="shared" si="10"/>
        <v>0</v>
      </c>
      <c r="AN34">
        <f t="shared" si="11"/>
        <v>0</v>
      </c>
      <c r="AO34" t="s">
        <v>91</v>
      </c>
      <c r="AP34" t="s">
        <v>92</v>
      </c>
      <c r="AQ34" s="12" t="s">
        <v>49</v>
      </c>
    </row>
    <row r="35" spans="1:43" ht="13" x14ac:dyDescent="0.25">
      <c r="A35" s="2" t="s">
        <v>121</v>
      </c>
      <c r="C35" s="1" t="s">
        <v>122</v>
      </c>
      <c r="D35" t="s">
        <v>123</v>
      </c>
      <c r="E35" t="s">
        <v>76</v>
      </c>
      <c r="F35">
        <v>13</v>
      </c>
      <c r="G35">
        <v>0</v>
      </c>
      <c r="H35">
        <f t="shared" si="0"/>
        <v>0</v>
      </c>
      <c r="I35">
        <f t="shared" si="1"/>
        <v>0</v>
      </c>
      <c r="J35">
        <f t="shared" si="2"/>
        <v>0</v>
      </c>
      <c r="K35">
        <v>5.8799999999999998E-3</v>
      </c>
      <c r="L35">
        <f t="shared" si="3"/>
        <v>7.6439999999999994E-2</v>
      </c>
      <c r="M35" t="s">
        <v>124</v>
      </c>
      <c r="N35">
        <v>1</v>
      </c>
      <c r="O35">
        <f t="shared" si="4"/>
        <v>0</v>
      </c>
      <c r="Z35">
        <f t="shared" si="5"/>
        <v>0</v>
      </c>
      <c r="AA35">
        <f t="shared" si="6"/>
        <v>0</v>
      </c>
      <c r="AB35">
        <f t="shared" si="7"/>
        <v>0</v>
      </c>
      <c r="AD35">
        <v>21</v>
      </c>
      <c r="AE35">
        <f t="shared" si="8"/>
        <v>0</v>
      </c>
      <c r="AF35">
        <f t="shared" si="9"/>
        <v>0</v>
      </c>
      <c r="AG35">
        <v>0.46096277278562259</v>
      </c>
      <c r="AM35">
        <f t="shared" si="10"/>
        <v>0</v>
      </c>
      <c r="AN35">
        <f t="shared" si="11"/>
        <v>0</v>
      </c>
      <c r="AO35" t="s">
        <v>91</v>
      </c>
      <c r="AP35" t="s">
        <v>92</v>
      </c>
      <c r="AQ35" s="12" t="s">
        <v>49</v>
      </c>
    </row>
    <row r="36" spans="1:43" ht="13" x14ac:dyDescent="0.25">
      <c r="A36" s="2" t="s">
        <v>125</v>
      </c>
      <c r="C36" s="1" t="s">
        <v>126</v>
      </c>
      <c r="D36" t="s">
        <v>127</v>
      </c>
      <c r="E36" t="s">
        <v>76</v>
      </c>
      <c r="F36">
        <v>13</v>
      </c>
      <c r="G36">
        <v>0</v>
      </c>
      <c r="H36">
        <f t="shared" si="0"/>
        <v>0</v>
      </c>
      <c r="I36">
        <f t="shared" si="1"/>
        <v>0</v>
      </c>
      <c r="J36">
        <f t="shared" si="2"/>
        <v>0</v>
      </c>
      <c r="K36">
        <v>5.7499999999999999E-3</v>
      </c>
      <c r="L36">
        <f t="shared" si="3"/>
        <v>7.4749999999999997E-2</v>
      </c>
      <c r="M36" t="s">
        <v>124</v>
      </c>
      <c r="N36">
        <v>1</v>
      </c>
      <c r="O36">
        <f t="shared" si="4"/>
        <v>0</v>
      </c>
      <c r="Z36">
        <f t="shared" si="5"/>
        <v>0</v>
      </c>
      <c r="AA36">
        <f t="shared" si="6"/>
        <v>0</v>
      </c>
      <c r="AB36">
        <f t="shared" si="7"/>
        <v>0</v>
      </c>
      <c r="AD36">
        <v>21</v>
      </c>
      <c r="AE36">
        <f t="shared" si="8"/>
        <v>0</v>
      </c>
      <c r="AF36">
        <f t="shared" si="9"/>
        <v>0</v>
      </c>
      <c r="AG36">
        <v>0.4698106060606061</v>
      </c>
      <c r="AM36">
        <f t="shared" si="10"/>
        <v>0</v>
      </c>
      <c r="AN36">
        <f t="shared" si="11"/>
        <v>0</v>
      </c>
      <c r="AO36" t="s">
        <v>91</v>
      </c>
      <c r="AP36" t="s">
        <v>92</v>
      </c>
      <c r="AQ36" s="12" t="s">
        <v>49</v>
      </c>
    </row>
    <row r="37" spans="1:43" ht="13" x14ac:dyDescent="0.25">
      <c r="A37" s="2" t="s">
        <v>128</v>
      </c>
      <c r="C37" s="1" t="s">
        <v>129</v>
      </c>
      <c r="D37" t="s">
        <v>130</v>
      </c>
      <c r="E37" t="s">
        <v>76</v>
      </c>
      <c r="F37">
        <v>63</v>
      </c>
      <c r="G37">
        <v>0</v>
      </c>
      <c r="H37">
        <f t="shared" si="0"/>
        <v>0</v>
      </c>
      <c r="I37">
        <f t="shared" si="1"/>
        <v>0</v>
      </c>
      <c r="J37">
        <f t="shared" si="2"/>
        <v>0</v>
      </c>
      <c r="K37">
        <v>6.9999999999999994E-5</v>
      </c>
      <c r="L37">
        <f t="shared" si="3"/>
        <v>4.4099999999999999E-3</v>
      </c>
      <c r="M37" t="s">
        <v>124</v>
      </c>
      <c r="N37">
        <v>1</v>
      </c>
      <c r="O37">
        <f t="shared" si="4"/>
        <v>0</v>
      </c>
      <c r="Z37">
        <f t="shared" si="5"/>
        <v>0</v>
      </c>
      <c r="AA37">
        <f t="shared" si="6"/>
        <v>0</v>
      </c>
      <c r="AB37">
        <f t="shared" si="7"/>
        <v>0</v>
      </c>
      <c r="AD37">
        <v>21</v>
      </c>
      <c r="AE37">
        <f t="shared" si="8"/>
        <v>0</v>
      </c>
      <c r="AF37">
        <f t="shared" si="9"/>
        <v>0</v>
      </c>
      <c r="AG37">
        <v>0.39767272727272729</v>
      </c>
      <c r="AM37">
        <f t="shared" si="10"/>
        <v>0</v>
      </c>
      <c r="AN37">
        <f t="shared" si="11"/>
        <v>0</v>
      </c>
      <c r="AO37" t="s">
        <v>91</v>
      </c>
      <c r="AP37" t="s">
        <v>92</v>
      </c>
      <c r="AQ37" s="12" t="s">
        <v>49</v>
      </c>
    </row>
    <row r="38" spans="1:43" ht="13" x14ac:dyDescent="0.25">
      <c r="A38" s="2" t="s">
        <v>131</v>
      </c>
      <c r="C38" s="1" t="s">
        <v>132</v>
      </c>
      <c r="D38" t="s">
        <v>133</v>
      </c>
      <c r="E38" t="s">
        <v>76</v>
      </c>
      <c r="F38">
        <v>63</v>
      </c>
      <c r="G38">
        <v>0</v>
      </c>
      <c r="H38">
        <f t="shared" si="0"/>
        <v>0</v>
      </c>
      <c r="I38">
        <f t="shared" si="1"/>
        <v>0</v>
      </c>
      <c r="J38">
        <f t="shared" si="2"/>
        <v>0</v>
      </c>
      <c r="K38">
        <v>4.9699999999999996E-3</v>
      </c>
      <c r="L38">
        <f t="shared" si="3"/>
        <v>0.31311</v>
      </c>
      <c r="M38" t="s">
        <v>124</v>
      </c>
      <c r="N38">
        <v>1</v>
      </c>
      <c r="O38">
        <f t="shared" si="4"/>
        <v>0</v>
      </c>
      <c r="Z38">
        <f t="shared" si="5"/>
        <v>0</v>
      </c>
      <c r="AA38">
        <f t="shared" si="6"/>
        <v>0</v>
      </c>
      <c r="AB38">
        <f t="shared" si="7"/>
        <v>0</v>
      </c>
      <c r="AD38">
        <v>21</v>
      </c>
      <c r="AE38">
        <f t="shared" si="8"/>
        <v>0</v>
      </c>
      <c r="AF38">
        <f t="shared" si="9"/>
        <v>0</v>
      </c>
      <c r="AG38">
        <v>0</v>
      </c>
      <c r="AM38">
        <f t="shared" si="10"/>
        <v>0</v>
      </c>
      <c r="AN38">
        <f t="shared" si="11"/>
        <v>0</v>
      </c>
      <c r="AO38" t="s">
        <v>91</v>
      </c>
      <c r="AP38" t="s">
        <v>92</v>
      </c>
      <c r="AQ38" s="12" t="s">
        <v>49</v>
      </c>
    </row>
    <row r="39" spans="1:43" ht="13" x14ac:dyDescent="0.25">
      <c r="A39" s="2" t="s">
        <v>134</v>
      </c>
      <c r="C39" s="1" t="s">
        <v>135</v>
      </c>
      <c r="D39" t="s">
        <v>136</v>
      </c>
      <c r="E39" t="s">
        <v>99</v>
      </c>
      <c r="F39">
        <v>6</v>
      </c>
      <c r="G39">
        <v>0</v>
      </c>
      <c r="H39">
        <f t="shared" si="0"/>
        <v>0</v>
      </c>
      <c r="I39">
        <f t="shared" si="1"/>
        <v>0</v>
      </c>
      <c r="J39">
        <f t="shared" si="2"/>
        <v>0</v>
      </c>
      <c r="K39">
        <v>0</v>
      </c>
      <c r="L39">
        <f t="shared" si="3"/>
        <v>0</v>
      </c>
      <c r="M39" t="s">
        <v>124</v>
      </c>
      <c r="N39">
        <v>1</v>
      </c>
      <c r="O39">
        <f t="shared" si="4"/>
        <v>0</v>
      </c>
      <c r="Z39">
        <f t="shared" si="5"/>
        <v>0</v>
      </c>
      <c r="AA39">
        <f t="shared" si="6"/>
        <v>0</v>
      </c>
      <c r="AB39">
        <f t="shared" si="7"/>
        <v>0</v>
      </c>
      <c r="AD39">
        <v>21</v>
      </c>
      <c r="AE39">
        <f t="shared" si="8"/>
        <v>0</v>
      </c>
      <c r="AF39">
        <f t="shared" si="9"/>
        <v>0</v>
      </c>
      <c r="AG39">
        <v>0</v>
      </c>
      <c r="AM39">
        <f t="shared" si="10"/>
        <v>0</v>
      </c>
      <c r="AN39">
        <f t="shared" si="11"/>
        <v>0</v>
      </c>
      <c r="AO39" t="s">
        <v>91</v>
      </c>
      <c r="AP39" t="s">
        <v>92</v>
      </c>
      <c r="AQ39" s="12" t="s">
        <v>49</v>
      </c>
    </row>
    <row r="40" spans="1:43" ht="13" x14ac:dyDescent="0.25">
      <c r="A40" s="2" t="s">
        <v>137</v>
      </c>
      <c r="C40" s="1" t="s">
        <v>138</v>
      </c>
      <c r="D40" t="s">
        <v>139</v>
      </c>
      <c r="E40" t="s">
        <v>99</v>
      </c>
      <c r="F40">
        <v>13</v>
      </c>
      <c r="G40">
        <v>0</v>
      </c>
      <c r="H40">
        <f t="shared" si="0"/>
        <v>0</v>
      </c>
      <c r="I40">
        <f t="shared" si="1"/>
        <v>0</v>
      </c>
      <c r="J40">
        <f t="shared" si="2"/>
        <v>0</v>
      </c>
      <c r="K40">
        <v>0</v>
      </c>
      <c r="L40">
        <f t="shared" si="3"/>
        <v>0</v>
      </c>
      <c r="M40" t="s">
        <v>124</v>
      </c>
      <c r="N40">
        <v>1</v>
      </c>
      <c r="O40">
        <f t="shared" si="4"/>
        <v>0</v>
      </c>
      <c r="Z40">
        <f t="shared" si="5"/>
        <v>0</v>
      </c>
      <c r="AA40">
        <f t="shared" si="6"/>
        <v>0</v>
      </c>
      <c r="AB40">
        <f t="shared" si="7"/>
        <v>0</v>
      </c>
      <c r="AD40">
        <v>21</v>
      </c>
      <c r="AE40">
        <f t="shared" si="8"/>
        <v>0</v>
      </c>
      <c r="AF40">
        <f t="shared" si="9"/>
        <v>0</v>
      </c>
      <c r="AG40">
        <v>0</v>
      </c>
      <c r="AM40">
        <f t="shared" si="10"/>
        <v>0</v>
      </c>
      <c r="AN40">
        <f t="shared" si="11"/>
        <v>0</v>
      </c>
      <c r="AO40" t="s">
        <v>91</v>
      </c>
      <c r="AP40" t="s">
        <v>92</v>
      </c>
      <c r="AQ40" s="12" t="s">
        <v>49</v>
      </c>
    </row>
    <row r="41" spans="1:43" ht="13" x14ac:dyDescent="0.25">
      <c r="A41" s="2" t="s">
        <v>140</v>
      </c>
      <c r="C41" s="1" t="s">
        <v>141</v>
      </c>
      <c r="D41" t="s">
        <v>142</v>
      </c>
      <c r="E41" t="s">
        <v>143</v>
      </c>
      <c r="F41">
        <v>0.65176000000000001</v>
      </c>
      <c r="G41">
        <v>0</v>
      </c>
      <c r="H41">
        <f t="shared" si="0"/>
        <v>0</v>
      </c>
      <c r="I41">
        <f t="shared" si="1"/>
        <v>0</v>
      </c>
      <c r="J41">
        <f t="shared" si="2"/>
        <v>0</v>
      </c>
      <c r="K41">
        <v>0</v>
      </c>
      <c r="L41">
        <f t="shared" si="3"/>
        <v>0</v>
      </c>
      <c r="M41" t="s">
        <v>124</v>
      </c>
      <c r="N41">
        <v>5</v>
      </c>
      <c r="O41">
        <f t="shared" si="4"/>
        <v>0</v>
      </c>
      <c r="Z41">
        <f t="shared" si="5"/>
        <v>0</v>
      </c>
      <c r="AA41">
        <f t="shared" si="6"/>
        <v>0</v>
      </c>
      <c r="AB41">
        <f t="shared" si="7"/>
        <v>0</v>
      </c>
      <c r="AD41">
        <v>21</v>
      </c>
      <c r="AE41">
        <f t="shared" si="8"/>
        <v>0</v>
      </c>
      <c r="AF41">
        <f t="shared" si="9"/>
        <v>0</v>
      </c>
      <c r="AG41">
        <v>0</v>
      </c>
      <c r="AM41">
        <f t="shared" si="10"/>
        <v>0</v>
      </c>
      <c r="AN41">
        <f t="shared" si="11"/>
        <v>0</v>
      </c>
      <c r="AO41" t="s">
        <v>91</v>
      </c>
      <c r="AP41" t="s">
        <v>92</v>
      </c>
      <c r="AQ41" s="12" t="s">
        <v>49</v>
      </c>
    </row>
    <row r="42" spans="1:43" ht="13" x14ac:dyDescent="0.25">
      <c r="A42" s="15"/>
      <c r="B42" s="16"/>
      <c r="C42" s="16" t="s">
        <v>144</v>
      </c>
      <c r="D42" s="12" t="s">
        <v>145</v>
      </c>
      <c r="E42" s="12"/>
      <c r="F42" s="12"/>
      <c r="G42" s="12"/>
      <c r="H42" s="12">
        <f>SUM(H43:H56)</f>
        <v>0</v>
      </c>
      <c r="I42" s="12">
        <f>SUM(I43:I56)</f>
        <v>0</v>
      </c>
      <c r="J42" s="12">
        <f>H42+I42</f>
        <v>0</v>
      </c>
      <c r="K42" s="12"/>
      <c r="L42" s="12">
        <f>SUM(L43:L56)</f>
        <v>0.15778</v>
      </c>
      <c r="M42" s="12"/>
      <c r="P42" s="12">
        <f>IF(Q42="PR",J42,SUM(O43:O56))</f>
        <v>0</v>
      </c>
      <c r="Q42" s="12" t="s">
        <v>87</v>
      </c>
      <c r="R42" s="12">
        <f>IF(Q42="HS",H42,0)</f>
        <v>0</v>
      </c>
      <c r="S42" s="12">
        <f>IF(Q42="HS",I42-P42,0)</f>
        <v>0</v>
      </c>
      <c r="T42" s="12">
        <f>IF(Q42="PS",H42,0)</f>
        <v>0</v>
      </c>
      <c r="U42" s="12">
        <f>IF(Q42="PS",I42-P42,0)</f>
        <v>0</v>
      </c>
      <c r="V42" s="12">
        <f>IF(Q42="MP",H42,0)</f>
        <v>0</v>
      </c>
      <c r="W42" s="12">
        <f>IF(Q42="MP",I42-P42,0)</f>
        <v>0</v>
      </c>
      <c r="X42" s="12">
        <f>IF(Q42="OM",H42,0)</f>
        <v>0</v>
      </c>
      <c r="Y42" s="12">
        <v>725</v>
      </c>
      <c r="AI42">
        <f>SUM(Z43:Z56)</f>
        <v>0</v>
      </c>
      <c r="AJ42">
        <f>SUM(AA43:AA56)</f>
        <v>0</v>
      </c>
      <c r="AK42">
        <f>SUM(AB43:AB56)</f>
        <v>0</v>
      </c>
    </row>
    <row r="43" spans="1:43" ht="13" x14ac:dyDescent="0.25">
      <c r="A43" s="2" t="s">
        <v>146</v>
      </c>
      <c r="C43" s="1" t="s">
        <v>147</v>
      </c>
      <c r="D43" t="s">
        <v>148</v>
      </c>
      <c r="E43" t="s">
        <v>149</v>
      </c>
      <c r="F43">
        <v>2</v>
      </c>
      <c r="G43">
        <v>0</v>
      </c>
      <c r="H43">
        <f t="shared" ref="H43:H56" si="12">F43*AE43</f>
        <v>0</v>
      </c>
      <c r="I43">
        <f t="shared" ref="I43:I56" si="13">J43-H43</f>
        <v>0</v>
      </c>
      <c r="J43">
        <f t="shared" ref="J43:J56" si="14">F43*G43</f>
        <v>0</v>
      </c>
      <c r="K43">
        <v>1.933E-2</v>
      </c>
      <c r="L43">
        <f t="shared" ref="L43:L56" si="15">F43*K43</f>
        <v>3.866E-2</v>
      </c>
      <c r="M43" t="s">
        <v>65</v>
      </c>
      <c r="N43">
        <v>1</v>
      </c>
      <c r="O43">
        <f t="shared" ref="O43:O56" si="16">IF(N43=5,I43,0)</f>
        <v>0</v>
      </c>
      <c r="Z43">
        <f t="shared" ref="Z43:Z56" si="17">IF(AD43=0,J43,0)</f>
        <v>0</v>
      </c>
      <c r="AA43">
        <f t="shared" ref="AA43:AA56" si="18">IF(AD43=15,J43,0)</f>
        <v>0</v>
      </c>
      <c r="AB43">
        <f t="shared" ref="AB43:AB56" si="19">IF(AD43=21,J43,0)</f>
        <v>0</v>
      </c>
      <c r="AD43">
        <v>21</v>
      </c>
      <c r="AE43">
        <f t="shared" ref="AE43:AE56" si="20">G43*AG43</f>
        <v>0</v>
      </c>
      <c r="AF43">
        <f t="shared" ref="AF43:AF56" si="21">G43*(1-AG43)</f>
        <v>0</v>
      </c>
      <c r="AG43">
        <v>0</v>
      </c>
      <c r="AM43">
        <f t="shared" ref="AM43:AM56" si="22">F43*AE43</f>
        <v>0</v>
      </c>
      <c r="AN43">
        <f t="shared" ref="AN43:AN56" si="23">F43*AF43</f>
        <v>0</v>
      </c>
      <c r="AO43" t="s">
        <v>150</v>
      </c>
      <c r="AP43" t="s">
        <v>92</v>
      </c>
      <c r="AQ43" s="12" t="s">
        <v>49</v>
      </c>
    </row>
    <row r="44" spans="1:43" ht="13" x14ac:dyDescent="0.25">
      <c r="A44" s="2" t="s">
        <v>151</v>
      </c>
      <c r="C44" s="1" t="s">
        <v>152</v>
      </c>
      <c r="D44" t="s">
        <v>153</v>
      </c>
      <c r="E44" t="s">
        <v>149</v>
      </c>
      <c r="F44">
        <v>2</v>
      </c>
      <c r="G44">
        <v>0</v>
      </c>
      <c r="H44">
        <f t="shared" si="12"/>
        <v>0</v>
      </c>
      <c r="I44">
        <f t="shared" si="13"/>
        <v>0</v>
      </c>
      <c r="J44">
        <f t="shared" si="14"/>
        <v>0</v>
      </c>
      <c r="K44">
        <v>1.9460000000000002E-2</v>
      </c>
      <c r="L44">
        <f t="shared" si="15"/>
        <v>3.8920000000000003E-2</v>
      </c>
      <c r="M44" t="s">
        <v>47</v>
      </c>
      <c r="N44">
        <v>1</v>
      </c>
      <c r="O44">
        <f t="shared" si="16"/>
        <v>0</v>
      </c>
      <c r="Z44">
        <f t="shared" si="17"/>
        <v>0</v>
      </c>
      <c r="AA44">
        <f t="shared" si="18"/>
        <v>0</v>
      </c>
      <c r="AB44">
        <f t="shared" si="19"/>
        <v>0</v>
      </c>
      <c r="AD44">
        <v>21</v>
      </c>
      <c r="AE44">
        <f t="shared" si="20"/>
        <v>0</v>
      </c>
      <c r="AF44">
        <f t="shared" si="21"/>
        <v>0</v>
      </c>
      <c r="AG44">
        <v>0</v>
      </c>
      <c r="AM44">
        <f t="shared" si="22"/>
        <v>0</v>
      </c>
      <c r="AN44">
        <f t="shared" si="23"/>
        <v>0</v>
      </c>
      <c r="AO44" t="s">
        <v>150</v>
      </c>
      <c r="AP44" t="s">
        <v>92</v>
      </c>
      <c r="AQ44" s="12" t="s">
        <v>49</v>
      </c>
    </row>
    <row r="45" spans="1:43" ht="13" x14ac:dyDescent="0.25">
      <c r="A45" s="2" t="s">
        <v>154</v>
      </c>
      <c r="C45" s="1" t="s">
        <v>155</v>
      </c>
      <c r="D45" t="s">
        <v>156</v>
      </c>
      <c r="E45" t="s">
        <v>149</v>
      </c>
      <c r="F45">
        <v>2</v>
      </c>
      <c r="G45">
        <v>0</v>
      </c>
      <c r="H45">
        <f t="shared" si="12"/>
        <v>0</v>
      </c>
      <c r="I45">
        <f t="shared" si="13"/>
        <v>0</v>
      </c>
      <c r="J45">
        <f t="shared" si="14"/>
        <v>0</v>
      </c>
      <c r="K45">
        <v>1.56E-3</v>
      </c>
      <c r="L45">
        <f t="shared" si="15"/>
        <v>3.1199999999999999E-3</v>
      </c>
      <c r="M45" t="s">
        <v>47</v>
      </c>
      <c r="N45">
        <v>1</v>
      </c>
      <c r="O45">
        <f t="shared" si="16"/>
        <v>0</v>
      </c>
      <c r="Z45">
        <f t="shared" si="17"/>
        <v>0</v>
      </c>
      <c r="AA45">
        <f t="shared" si="18"/>
        <v>0</v>
      </c>
      <c r="AB45">
        <f t="shared" si="19"/>
        <v>0</v>
      </c>
      <c r="AD45">
        <v>21</v>
      </c>
      <c r="AE45">
        <f t="shared" si="20"/>
        <v>0</v>
      </c>
      <c r="AF45">
        <f t="shared" si="21"/>
        <v>0</v>
      </c>
      <c r="AG45">
        <v>0</v>
      </c>
      <c r="AM45">
        <f t="shared" si="22"/>
        <v>0</v>
      </c>
      <c r="AN45">
        <f t="shared" si="23"/>
        <v>0</v>
      </c>
      <c r="AO45" t="s">
        <v>150</v>
      </c>
      <c r="AP45" t="s">
        <v>92</v>
      </c>
      <c r="AQ45" s="12" t="s">
        <v>49</v>
      </c>
    </row>
    <row r="46" spans="1:43" ht="13" x14ac:dyDescent="0.25">
      <c r="A46" s="2" t="s">
        <v>157</v>
      </c>
      <c r="C46" s="1" t="s">
        <v>158</v>
      </c>
      <c r="D46" t="s">
        <v>159</v>
      </c>
      <c r="E46" t="s">
        <v>99</v>
      </c>
      <c r="F46">
        <v>2</v>
      </c>
      <c r="G46">
        <v>0</v>
      </c>
      <c r="H46">
        <f t="shared" si="12"/>
        <v>0</v>
      </c>
      <c r="I46">
        <f t="shared" si="13"/>
        <v>0</v>
      </c>
      <c r="J46">
        <f t="shared" si="14"/>
        <v>0</v>
      </c>
      <c r="K46">
        <v>1.72E-3</v>
      </c>
      <c r="L46">
        <f t="shared" si="15"/>
        <v>3.4399999999999999E-3</v>
      </c>
      <c r="M46" t="s">
        <v>77</v>
      </c>
      <c r="N46">
        <v>1</v>
      </c>
      <c r="O46">
        <f t="shared" si="16"/>
        <v>0</v>
      </c>
      <c r="Z46">
        <f t="shared" si="17"/>
        <v>0</v>
      </c>
      <c r="AA46">
        <f t="shared" si="18"/>
        <v>0</v>
      </c>
      <c r="AB46">
        <f t="shared" si="19"/>
        <v>0</v>
      </c>
      <c r="AD46">
        <v>21</v>
      </c>
      <c r="AE46">
        <f t="shared" si="20"/>
        <v>0</v>
      </c>
      <c r="AF46">
        <f t="shared" si="21"/>
        <v>0</v>
      </c>
      <c r="AG46">
        <v>0.89802661596958178</v>
      </c>
      <c r="AM46">
        <f t="shared" si="22"/>
        <v>0</v>
      </c>
      <c r="AN46">
        <f t="shared" si="23"/>
        <v>0</v>
      </c>
      <c r="AO46" t="s">
        <v>150</v>
      </c>
      <c r="AP46" t="s">
        <v>92</v>
      </c>
      <c r="AQ46" s="12" t="s">
        <v>49</v>
      </c>
    </row>
    <row r="47" spans="1:43" ht="13" x14ac:dyDescent="0.25">
      <c r="A47" s="2" t="s">
        <v>160</v>
      </c>
      <c r="C47" s="1" t="s">
        <v>161</v>
      </c>
      <c r="D47" t="s">
        <v>162</v>
      </c>
      <c r="E47" t="s">
        <v>99</v>
      </c>
      <c r="F47">
        <v>2</v>
      </c>
      <c r="G47">
        <v>0</v>
      </c>
      <c r="H47">
        <f t="shared" si="12"/>
        <v>0</v>
      </c>
      <c r="I47">
        <f t="shared" si="13"/>
        <v>0</v>
      </c>
      <c r="J47">
        <f t="shared" si="14"/>
        <v>0</v>
      </c>
      <c r="K47">
        <v>1.41E-3</v>
      </c>
      <c r="L47">
        <f t="shared" si="15"/>
        <v>2.82E-3</v>
      </c>
      <c r="M47" t="s">
        <v>77</v>
      </c>
      <c r="N47">
        <v>1</v>
      </c>
      <c r="O47">
        <f t="shared" si="16"/>
        <v>0</v>
      </c>
      <c r="Z47">
        <f t="shared" si="17"/>
        <v>0</v>
      </c>
      <c r="AA47">
        <f t="shared" si="18"/>
        <v>0</v>
      </c>
      <c r="AB47">
        <f t="shared" si="19"/>
        <v>0</v>
      </c>
      <c r="AD47">
        <v>21</v>
      </c>
      <c r="AE47">
        <f t="shared" si="20"/>
        <v>0</v>
      </c>
      <c r="AF47">
        <f t="shared" si="21"/>
        <v>0</v>
      </c>
      <c r="AG47">
        <v>0.37947991554640942</v>
      </c>
      <c r="AM47">
        <f t="shared" si="22"/>
        <v>0</v>
      </c>
      <c r="AN47">
        <f t="shared" si="23"/>
        <v>0</v>
      </c>
      <c r="AO47" t="s">
        <v>150</v>
      </c>
      <c r="AP47" t="s">
        <v>92</v>
      </c>
      <c r="AQ47" s="12" t="s">
        <v>49</v>
      </c>
    </row>
    <row r="48" spans="1:43" ht="13" x14ac:dyDescent="0.25">
      <c r="A48" s="2" t="s">
        <v>163</v>
      </c>
      <c r="C48" s="1" t="s">
        <v>164</v>
      </c>
      <c r="D48" t="s">
        <v>165</v>
      </c>
      <c r="E48" t="s">
        <v>99</v>
      </c>
      <c r="F48">
        <v>1</v>
      </c>
      <c r="G48">
        <v>0</v>
      </c>
      <c r="H48">
        <f t="shared" si="12"/>
        <v>0</v>
      </c>
      <c r="I48">
        <f t="shared" si="13"/>
        <v>0</v>
      </c>
      <c r="J48">
        <f t="shared" si="14"/>
        <v>0</v>
      </c>
      <c r="K48">
        <v>1.2999999999999999E-2</v>
      </c>
      <c r="L48">
        <f t="shared" si="15"/>
        <v>1.2999999999999999E-2</v>
      </c>
      <c r="M48" t="s">
        <v>77</v>
      </c>
      <c r="N48">
        <v>1</v>
      </c>
      <c r="O48">
        <f t="shared" si="16"/>
        <v>0</v>
      </c>
      <c r="Z48">
        <f t="shared" si="17"/>
        <v>0</v>
      </c>
      <c r="AA48">
        <f t="shared" si="18"/>
        <v>0</v>
      </c>
      <c r="AB48">
        <f t="shared" si="19"/>
        <v>0</v>
      </c>
      <c r="AD48">
        <v>21</v>
      </c>
      <c r="AE48">
        <f t="shared" si="20"/>
        <v>0</v>
      </c>
      <c r="AF48">
        <f t="shared" si="21"/>
        <v>0</v>
      </c>
      <c r="AG48">
        <v>1</v>
      </c>
      <c r="AM48">
        <f t="shared" si="22"/>
        <v>0</v>
      </c>
      <c r="AN48">
        <f t="shared" si="23"/>
        <v>0</v>
      </c>
      <c r="AO48" t="s">
        <v>150</v>
      </c>
      <c r="AP48" t="s">
        <v>92</v>
      </c>
      <c r="AQ48" s="12" t="s">
        <v>49</v>
      </c>
    </row>
    <row r="49" spans="1:43" ht="13" x14ac:dyDescent="0.25">
      <c r="A49" s="2" t="s">
        <v>166</v>
      </c>
      <c r="C49" s="1" t="s">
        <v>167</v>
      </c>
      <c r="D49" t="s">
        <v>168</v>
      </c>
      <c r="E49" t="s">
        <v>99</v>
      </c>
      <c r="F49">
        <v>1</v>
      </c>
      <c r="G49">
        <v>0</v>
      </c>
      <c r="H49">
        <f t="shared" si="12"/>
        <v>0</v>
      </c>
      <c r="I49">
        <f t="shared" si="13"/>
        <v>0</v>
      </c>
      <c r="J49">
        <f t="shared" si="14"/>
        <v>0</v>
      </c>
      <c r="K49">
        <v>1.6E-2</v>
      </c>
      <c r="L49">
        <f t="shared" si="15"/>
        <v>1.6E-2</v>
      </c>
      <c r="M49" t="s">
        <v>124</v>
      </c>
      <c r="N49">
        <v>1</v>
      </c>
      <c r="O49">
        <f t="shared" si="16"/>
        <v>0</v>
      </c>
      <c r="Z49">
        <f t="shared" si="17"/>
        <v>0</v>
      </c>
      <c r="AA49">
        <f t="shared" si="18"/>
        <v>0</v>
      </c>
      <c r="AB49">
        <f t="shared" si="19"/>
        <v>0</v>
      </c>
      <c r="AD49">
        <v>21</v>
      </c>
      <c r="AE49">
        <f t="shared" si="20"/>
        <v>0</v>
      </c>
      <c r="AF49">
        <f t="shared" si="21"/>
        <v>0</v>
      </c>
      <c r="AG49">
        <v>1</v>
      </c>
      <c r="AM49">
        <f t="shared" si="22"/>
        <v>0</v>
      </c>
      <c r="AN49">
        <f t="shared" si="23"/>
        <v>0</v>
      </c>
      <c r="AO49" t="s">
        <v>150</v>
      </c>
      <c r="AP49" t="s">
        <v>92</v>
      </c>
      <c r="AQ49" s="12" t="s">
        <v>49</v>
      </c>
    </row>
    <row r="50" spans="1:43" ht="13" x14ac:dyDescent="0.25">
      <c r="A50" s="2" t="s">
        <v>169</v>
      </c>
      <c r="C50" s="1" t="s">
        <v>170</v>
      </c>
      <c r="D50" t="s">
        <v>171</v>
      </c>
      <c r="E50" t="s">
        <v>99</v>
      </c>
      <c r="F50">
        <v>2</v>
      </c>
      <c r="G50">
        <v>0</v>
      </c>
      <c r="H50">
        <f t="shared" si="12"/>
        <v>0</v>
      </c>
      <c r="I50">
        <f t="shared" si="13"/>
        <v>0</v>
      </c>
      <c r="J50">
        <f t="shared" si="14"/>
        <v>0</v>
      </c>
      <c r="K50">
        <v>3.1800000000000001E-3</v>
      </c>
      <c r="L50">
        <f t="shared" si="15"/>
        <v>6.3600000000000002E-3</v>
      </c>
      <c r="M50" t="s">
        <v>77</v>
      </c>
      <c r="N50">
        <v>1</v>
      </c>
      <c r="O50">
        <f t="shared" si="16"/>
        <v>0</v>
      </c>
      <c r="Z50">
        <f t="shared" si="17"/>
        <v>0</v>
      </c>
      <c r="AA50">
        <f t="shared" si="18"/>
        <v>0</v>
      </c>
      <c r="AB50">
        <f t="shared" si="19"/>
        <v>0</v>
      </c>
      <c r="AD50">
        <v>21</v>
      </c>
      <c r="AE50">
        <f t="shared" si="20"/>
        <v>0</v>
      </c>
      <c r="AF50">
        <f t="shared" si="21"/>
        <v>0</v>
      </c>
      <c r="AG50">
        <v>0.42659908629400678</v>
      </c>
      <c r="AM50">
        <f t="shared" si="22"/>
        <v>0</v>
      </c>
      <c r="AN50">
        <f t="shared" si="23"/>
        <v>0</v>
      </c>
      <c r="AO50" t="s">
        <v>150</v>
      </c>
      <c r="AP50" t="s">
        <v>92</v>
      </c>
      <c r="AQ50" s="12" t="s">
        <v>49</v>
      </c>
    </row>
    <row r="51" spans="1:43" ht="13" x14ac:dyDescent="0.25">
      <c r="A51" s="2" t="s">
        <v>172</v>
      </c>
      <c r="C51" s="1" t="s">
        <v>173</v>
      </c>
      <c r="D51" t="s">
        <v>174</v>
      </c>
      <c r="E51" t="s">
        <v>99</v>
      </c>
      <c r="F51">
        <v>2</v>
      </c>
      <c r="G51">
        <v>0</v>
      </c>
      <c r="H51">
        <f t="shared" si="12"/>
        <v>0</v>
      </c>
      <c r="I51">
        <f t="shared" si="13"/>
        <v>0</v>
      </c>
      <c r="J51">
        <f t="shared" si="14"/>
        <v>0</v>
      </c>
      <c r="K51">
        <v>1.33E-3</v>
      </c>
      <c r="L51">
        <f t="shared" si="15"/>
        <v>2.66E-3</v>
      </c>
      <c r="M51" t="s">
        <v>77</v>
      </c>
      <c r="N51">
        <v>1</v>
      </c>
      <c r="O51">
        <f t="shared" si="16"/>
        <v>0</v>
      </c>
      <c r="Z51">
        <f t="shared" si="17"/>
        <v>0</v>
      </c>
      <c r="AA51">
        <f t="shared" si="18"/>
        <v>0</v>
      </c>
      <c r="AB51">
        <f t="shared" si="19"/>
        <v>0</v>
      </c>
      <c r="AD51">
        <v>21</v>
      </c>
      <c r="AE51">
        <f t="shared" si="20"/>
        <v>0</v>
      </c>
      <c r="AF51">
        <f t="shared" si="21"/>
        <v>0</v>
      </c>
      <c r="AG51">
        <v>1</v>
      </c>
      <c r="AM51">
        <f t="shared" si="22"/>
        <v>0</v>
      </c>
      <c r="AN51">
        <f t="shared" si="23"/>
        <v>0</v>
      </c>
      <c r="AO51" t="s">
        <v>150</v>
      </c>
      <c r="AP51" t="s">
        <v>92</v>
      </c>
      <c r="AQ51" s="12" t="s">
        <v>49</v>
      </c>
    </row>
    <row r="52" spans="1:43" ht="13" x14ac:dyDescent="0.25">
      <c r="A52" s="2" t="s">
        <v>175</v>
      </c>
      <c r="C52" s="1" t="s">
        <v>176</v>
      </c>
      <c r="D52" t="s">
        <v>177</v>
      </c>
      <c r="E52" t="s">
        <v>99</v>
      </c>
      <c r="F52">
        <v>1</v>
      </c>
      <c r="G52">
        <v>0</v>
      </c>
      <c r="H52">
        <f t="shared" si="12"/>
        <v>0</v>
      </c>
      <c r="I52">
        <f t="shared" si="13"/>
        <v>0</v>
      </c>
      <c r="J52">
        <f t="shared" si="14"/>
        <v>0</v>
      </c>
      <c r="K52">
        <v>1.4999999999999999E-2</v>
      </c>
      <c r="L52">
        <f t="shared" si="15"/>
        <v>1.4999999999999999E-2</v>
      </c>
      <c r="M52" t="s">
        <v>77</v>
      </c>
      <c r="N52">
        <v>1</v>
      </c>
      <c r="O52">
        <f t="shared" si="16"/>
        <v>0</v>
      </c>
      <c r="Z52">
        <f t="shared" si="17"/>
        <v>0</v>
      </c>
      <c r="AA52">
        <f t="shared" si="18"/>
        <v>0</v>
      </c>
      <c r="AB52">
        <f t="shared" si="19"/>
        <v>0</v>
      </c>
      <c r="AD52">
        <v>21</v>
      </c>
      <c r="AE52">
        <f t="shared" si="20"/>
        <v>0</v>
      </c>
      <c r="AF52">
        <f t="shared" si="21"/>
        <v>0</v>
      </c>
      <c r="AG52">
        <v>1</v>
      </c>
      <c r="AM52">
        <f t="shared" si="22"/>
        <v>0</v>
      </c>
      <c r="AN52">
        <f t="shared" si="23"/>
        <v>0</v>
      </c>
      <c r="AO52" t="s">
        <v>150</v>
      </c>
      <c r="AP52" t="s">
        <v>92</v>
      </c>
      <c r="AQ52" s="12" t="s">
        <v>49</v>
      </c>
    </row>
    <row r="53" spans="1:43" ht="13" x14ac:dyDescent="0.25">
      <c r="A53" s="2" t="s">
        <v>178</v>
      </c>
      <c r="C53" s="1" t="s">
        <v>179</v>
      </c>
      <c r="D53" t="s">
        <v>180</v>
      </c>
      <c r="E53" t="s">
        <v>99</v>
      </c>
      <c r="F53">
        <v>1</v>
      </c>
      <c r="G53">
        <v>0</v>
      </c>
      <c r="H53">
        <f t="shared" si="12"/>
        <v>0</v>
      </c>
      <c r="I53">
        <f t="shared" si="13"/>
        <v>0</v>
      </c>
      <c r="J53">
        <f t="shared" si="14"/>
        <v>0</v>
      </c>
      <c r="K53">
        <v>1.7000000000000001E-2</v>
      </c>
      <c r="L53">
        <f t="shared" si="15"/>
        <v>1.7000000000000001E-2</v>
      </c>
      <c r="M53" t="s">
        <v>124</v>
      </c>
      <c r="N53">
        <v>1</v>
      </c>
      <c r="O53">
        <f t="shared" si="16"/>
        <v>0</v>
      </c>
      <c r="Z53">
        <f t="shared" si="17"/>
        <v>0</v>
      </c>
      <c r="AA53">
        <f t="shared" si="18"/>
        <v>0</v>
      </c>
      <c r="AB53">
        <f t="shared" si="19"/>
        <v>0</v>
      </c>
      <c r="AD53">
        <v>21</v>
      </c>
      <c r="AE53">
        <f t="shared" si="20"/>
        <v>0</v>
      </c>
      <c r="AF53">
        <f t="shared" si="21"/>
        <v>0</v>
      </c>
      <c r="AG53">
        <v>1</v>
      </c>
      <c r="AM53">
        <f t="shared" si="22"/>
        <v>0</v>
      </c>
      <c r="AN53">
        <f t="shared" si="23"/>
        <v>0</v>
      </c>
      <c r="AO53" t="s">
        <v>150</v>
      </c>
      <c r="AP53" t="s">
        <v>92</v>
      </c>
      <c r="AQ53" s="12" t="s">
        <v>49</v>
      </c>
    </row>
    <row r="54" spans="1:43" ht="13" x14ac:dyDescent="0.25">
      <c r="A54" s="2" t="s">
        <v>181</v>
      </c>
      <c r="C54" s="1" t="s">
        <v>182</v>
      </c>
      <c r="D54" t="s">
        <v>183</v>
      </c>
      <c r="E54" t="s">
        <v>143</v>
      </c>
      <c r="F54">
        <v>0.15778</v>
      </c>
      <c r="G54">
        <v>0</v>
      </c>
      <c r="H54">
        <f t="shared" si="12"/>
        <v>0</v>
      </c>
      <c r="I54">
        <f t="shared" si="13"/>
        <v>0</v>
      </c>
      <c r="J54">
        <f t="shared" si="14"/>
        <v>0</v>
      </c>
      <c r="K54">
        <v>0</v>
      </c>
      <c r="L54">
        <f t="shared" si="15"/>
        <v>0</v>
      </c>
      <c r="M54" t="s">
        <v>124</v>
      </c>
      <c r="N54">
        <v>5</v>
      </c>
      <c r="O54">
        <f t="shared" si="16"/>
        <v>0</v>
      </c>
      <c r="Z54">
        <f t="shared" si="17"/>
        <v>0</v>
      </c>
      <c r="AA54">
        <f t="shared" si="18"/>
        <v>0</v>
      </c>
      <c r="AB54">
        <f t="shared" si="19"/>
        <v>0</v>
      </c>
      <c r="AD54">
        <v>21</v>
      </c>
      <c r="AE54">
        <f t="shared" si="20"/>
        <v>0</v>
      </c>
      <c r="AF54">
        <f t="shared" si="21"/>
        <v>0</v>
      </c>
      <c r="AG54">
        <v>0</v>
      </c>
      <c r="AM54">
        <f t="shared" si="22"/>
        <v>0</v>
      </c>
      <c r="AN54">
        <f t="shared" si="23"/>
        <v>0</v>
      </c>
      <c r="AO54" t="s">
        <v>150</v>
      </c>
      <c r="AP54" t="s">
        <v>92</v>
      </c>
      <c r="AQ54" s="12" t="s">
        <v>49</v>
      </c>
    </row>
    <row r="55" spans="1:43" ht="13" x14ac:dyDescent="0.25">
      <c r="A55" s="2" t="s">
        <v>184</v>
      </c>
      <c r="C55" s="1" t="s">
        <v>185</v>
      </c>
      <c r="D55" t="s">
        <v>186</v>
      </c>
      <c r="E55" t="s">
        <v>99</v>
      </c>
      <c r="F55">
        <v>2</v>
      </c>
      <c r="G55">
        <v>0</v>
      </c>
      <c r="H55">
        <f t="shared" si="12"/>
        <v>0</v>
      </c>
      <c r="I55">
        <f t="shared" si="13"/>
        <v>0</v>
      </c>
      <c r="J55">
        <f t="shared" si="14"/>
        <v>0</v>
      </c>
      <c r="K55">
        <v>2.0000000000000001E-4</v>
      </c>
      <c r="L55">
        <f t="shared" si="15"/>
        <v>4.0000000000000002E-4</v>
      </c>
      <c r="M55" t="s">
        <v>77</v>
      </c>
      <c r="N55">
        <v>1</v>
      </c>
      <c r="O55">
        <f t="shared" si="16"/>
        <v>0</v>
      </c>
      <c r="Z55">
        <f t="shared" si="17"/>
        <v>0</v>
      </c>
      <c r="AA55">
        <f t="shared" si="18"/>
        <v>0</v>
      </c>
      <c r="AB55">
        <f t="shared" si="19"/>
        <v>0</v>
      </c>
      <c r="AD55">
        <v>21</v>
      </c>
      <c r="AE55">
        <f t="shared" si="20"/>
        <v>0</v>
      </c>
      <c r="AF55">
        <f t="shared" si="21"/>
        <v>0</v>
      </c>
      <c r="AG55">
        <v>0.22153305250588751</v>
      </c>
      <c r="AM55">
        <f t="shared" si="22"/>
        <v>0</v>
      </c>
      <c r="AN55">
        <f t="shared" si="23"/>
        <v>0</v>
      </c>
      <c r="AO55" t="s">
        <v>150</v>
      </c>
      <c r="AP55" t="s">
        <v>92</v>
      </c>
      <c r="AQ55" s="12" t="s">
        <v>49</v>
      </c>
    </row>
    <row r="56" spans="1:43" ht="13" x14ac:dyDescent="0.25">
      <c r="A56" s="2" t="s">
        <v>187</v>
      </c>
      <c r="C56" s="1" t="s">
        <v>188</v>
      </c>
      <c r="D56" t="s">
        <v>189</v>
      </c>
      <c r="E56" t="s">
        <v>99</v>
      </c>
      <c r="F56">
        <v>2</v>
      </c>
      <c r="G56">
        <v>0</v>
      </c>
      <c r="H56">
        <f t="shared" si="12"/>
        <v>0</v>
      </c>
      <c r="I56">
        <f t="shared" si="13"/>
        <v>0</v>
      </c>
      <c r="J56">
        <f t="shared" si="14"/>
        <v>0</v>
      </c>
      <c r="K56">
        <v>2.0000000000000001E-4</v>
      </c>
      <c r="L56">
        <f t="shared" si="15"/>
        <v>4.0000000000000002E-4</v>
      </c>
      <c r="M56" t="s">
        <v>77</v>
      </c>
      <c r="N56">
        <v>1</v>
      </c>
      <c r="O56">
        <f t="shared" si="16"/>
        <v>0</v>
      </c>
      <c r="Z56">
        <f t="shared" si="17"/>
        <v>0</v>
      </c>
      <c r="AA56">
        <f t="shared" si="18"/>
        <v>0</v>
      </c>
      <c r="AB56">
        <f t="shared" si="19"/>
        <v>0</v>
      </c>
      <c r="AD56">
        <v>21</v>
      </c>
      <c r="AE56">
        <f t="shared" si="20"/>
        <v>0</v>
      </c>
      <c r="AF56">
        <f t="shared" si="21"/>
        <v>0</v>
      </c>
      <c r="AG56">
        <v>1</v>
      </c>
      <c r="AM56">
        <f t="shared" si="22"/>
        <v>0</v>
      </c>
      <c r="AN56">
        <f t="shared" si="23"/>
        <v>0</v>
      </c>
      <c r="AO56" t="s">
        <v>150</v>
      </c>
      <c r="AP56" t="s">
        <v>92</v>
      </c>
      <c r="AQ56" s="12" t="s">
        <v>49</v>
      </c>
    </row>
    <row r="57" spans="1:43" ht="13" x14ac:dyDescent="0.25">
      <c r="A57" s="15"/>
      <c r="B57" s="16"/>
      <c r="C57" s="16" t="s">
        <v>190</v>
      </c>
      <c r="D57" s="12" t="s">
        <v>191</v>
      </c>
      <c r="E57" s="12"/>
      <c r="F57" s="12"/>
      <c r="G57" s="12"/>
      <c r="H57" s="12">
        <f>SUM(H58:H63)</f>
        <v>0</v>
      </c>
      <c r="I57" s="12">
        <f>SUM(I58:I63)</f>
        <v>0</v>
      </c>
      <c r="J57" s="12">
        <f>H57+I57</f>
        <v>0</v>
      </c>
      <c r="K57" s="12"/>
      <c r="L57" s="12">
        <f>SUM(L58:L63)</f>
        <v>5.4300000000000001E-2</v>
      </c>
      <c r="M57" s="12"/>
      <c r="P57" s="12">
        <f>IF(Q57="PR",J57,SUM(O58:O63))</f>
        <v>0</v>
      </c>
      <c r="Q57" s="12" t="s">
        <v>87</v>
      </c>
      <c r="R57" s="12">
        <f>IF(Q57="HS",H57,0)</f>
        <v>0</v>
      </c>
      <c r="S57" s="12">
        <f>IF(Q57="HS",I57-P57,0)</f>
        <v>0</v>
      </c>
      <c r="T57" s="12">
        <f>IF(Q57="PS",H57,0)</f>
        <v>0</v>
      </c>
      <c r="U57" s="12">
        <f>IF(Q57="PS",I57-P57,0)</f>
        <v>0</v>
      </c>
      <c r="V57" s="12">
        <f>IF(Q57="MP",H57,0)</f>
        <v>0</v>
      </c>
      <c r="W57" s="12">
        <f>IF(Q57="MP",I57-P57,0)</f>
        <v>0</v>
      </c>
      <c r="X57" s="12">
        <f>IF(Q57="OM",H57,0)</f>
        <v>0</v>
      </c>
      <c r="Y57" s="12">
        <v>733</v>
      </c>
      <c r="AI57">
        <f>SUM(Z58:Z63)</f>
        <v>0</v>
      </c>
      <c r="AJ57">
        <f>SUM(AA58:AA63)</f>
        <v>0</v>
      </c>
      <c r="AK57">
        <f>SUM(AB58:AB63)</f>
        <v>0</v>
      </c>
    </row>
    <row r="58" spans="1:43" ht="13" x14ac:dyDescent="0.25">
      <c r="A58" s="2" t="s">
        <v>192</v>
      </c>
      <c r="C58" s="1" t="s">
        <v>193</v>
      </c>
      <c r="D58" t="s">
        <v>194</v>
      </c>
      <c r="E58" t="s">
        <v>76</v>
      </c>
      <c r="F58">
        <v>15</v>
      </c>
      <c r="G58">
        <v>0</v>
      </c>
      <c r="H58">
        <f t="shared" ref="H58:H63" si="24">F58*AE58</f>
        <v>0</v>
      </c>
      <c r="I58">
        <f t="shared" ref="I58:I63" si="25">J58-H58</f>
        <v>0</v>
      </c>
      <c r="J58">
        <f t="shared" ref="J58:J63" si="26">F58*G58</f>
        <v>0</v>
      </c>
      <c r="K58">
        <v>6.6E-4</v>
      </c>
      <c r="L58">
        <f t="shared" ref="L58:L63" si="27">F58*K58</f>
        <v>9.8999999999999991E-3</v>
      </c>
      <c r="M58" t="s">
        <v>77</v>
      </c>
      <c r="N58">
        <v>1</v>
      </c>
      <c r="O58">
        <f t="shared" ref="O58:O63" si="28">IF(N58=5,I58,0)</f>
        <v>0</v>
      </c>
      <c r="Z58">
        <f t="shared" ref="Z58:Z63" si="29">IF(AD58=0,J58,0)</f>
        <v>0</v>
      </c>
      <c r="AA58">
        <f t="shared" ref="AA58:AA63" si="30">IF(AD58=15,J58,0)</f>
        <v>0</v>
      </c>
      <c r="AB58">
        <f t="shared" ref="AB58:AB63" si="31">IF(AD58=21,J58,0)</f>
        <v>0</v>
      </c>
      <c r="AD58">
        <v>21</v>
      </c>
      <c r="AE58">
        <f t="shared" ref="AE58:AE63" si="32">G58*AG58</f>
        <v>0</v>
      </c>
      <c r="AF58">
        <f t="shared" ref="AF58:AF63" si="33">G58*(1-AG58)</f>
        <v>0</v>
      </c>
      <c r="AG58">
        <v>0.21564</v>
      </c>
      <c r="AM58">
        <f t="shared" ref="AM58:AM63" si="34">F58*AE58</f>
        <v>0</v>
      </c>
      <c r="AN58">
        <f t="shared" ref="AN58:AN63" si="35">F58*AF58</f>
        <v>0</v>
      </c>
      <c r="AO58" t="s">
        <v>195</v>
      </c>
      <c r="AP58" t="s">
        <v>196</v>
      </c>
      <c r="AQ58" s="12" t="s">
        <v>49</v>
      </c>
    </row>
    <row r="59" spans="1:43" ht="13" x14ac:dyDescent="0.25">
      <c r="A59" s="2" t="s">
        <v>197</v>
      </c>
      <c r="C59" s="1" t="s">
        <v>198</v>
      </c>
      <c r="D59" t="s">
        <v>199</v>
      </c>
      <c r="E59" t="s">
        <v>76</v>
      </c>
      <c r="F59">
        <v>15</v>
      </c>
      <c r="G59">
        <v>0</v>
      </c>
      <c r="H59">
        <f t="shared" si="24"/>
        <v>0</v>
      </c>
      <c r="I59">
        <f t="shared" si="25"/>
        <v>0</v>
      </c>
      <c r="J59">
        <f t="shared" si="26"/>
        <v>0</v>
      </c>
      <c r="K59">
        <v>2.0000000000000002E-5</v>
      </c>
      <c r="L59">
        <f t="shared" si="27"/>
        <v>2.9999999999999997E-4</v>
      </c>
      <c r="M59" t="s">
        <v>77</v>
      </c>
      <c r="N59">
        <v>1</v>
      </c>
      <c r="O59">
        <f t="shared" si="28"/>
        <v>0</v>
      </c>
      <c r="Z59">
        <f t="shared" si="29"/>
        <v>0</v>
      </c>
      <c r="AA59">
        <f t="shared" si="30"/>
        <v>0</v>
      </c>
      <c r="AB59">
        <f t="shared" si="31"/>
        <v>0</v>
      </c>
      <c r="AD59">
        <v>21</v>
      </c>
      <c r="AE59">
        <f t="shared" si="32"/>
        <v>0</v>
      </c>
      <c r="AF59">
        <f t="shared" si="33"/>
        <v>0</v>
      </c>
      <c r="AG59">
        <v>1</v>
      </c>
      <c r="AM59">
        <f t="shared" si="34"/>
        <v>0</v>
      </c>
      <c r="AN59">
        <f t="shared" si="35"/>
        <v>0</v>
      </c>
      <c r="AO59" t="s">
        <v>195</v>
      </c>
      <c r="AP59" t="s">
        <v>196</v>
      </c>
      <c r="AQ59" s="12" t="s">
        <v>49</v>
      </c>
    </row>
    <row r="60" spans="1:43" ht="13" x14ac:dyDescent="0.25">
      <c r="A60" s="2" t="s">
        <v>200</v>
      </c>
      <c r="C60" s="1" t="s">
        <v>201</v>
      </c>
      <c r="D60" t="s">
        <v>202</v>
      </c>
      <c r="E60" t="s">
        <v>76</v>
      </c>
      <c r="F60">
        <v>15</v>
      </c>
      <c r="G60">
        <v>0</v>
      </c>
      <c r="H60">
        <f t="shared" si="24"/>
        <v>0</v>
      </c>
      <c r="I60">
        <f t="shared" si="25"/>
        <v>0</v>
      </c>
      <c r="J60">
        <f t="shared" si="26"/>
        <v>0</v>
      </c>
      <c r="K60">
        <v>0</v>
      </c>
      <c r="L60">
        <f t="shared" si="27"/>
        <v>0</v>
      </c>
      <c r="M60" t="s">
        <v>47</v>
      </c>
      <c r="N60">
        <v>1</v>
      </c>
      <c r="O60">
        <f t="shared" si="28"/>
        <v>0</v>
      </c>
      <c r="Z60">
        <f t="shared" si="29"/>
        <v>0</v>
      </c>
      <c r="AA60">
        <f t="shared" si="30"/>
        <v>0</v>
      </c>
      <c r="AB60">
        <f t="shared" si="31"/>
        <v>0</v>
      </c>
      <c r="AD60">
        <v>21</v>
      </c>
      <c r="AE60">
        <f t="shared" si="32"/>
        <v>0</v>
      </c>
      <c r="AF60">
        <f t="shared" si="33"/>
        <v>0</v>
      </c>
      <c r="AG60">
        <v>1</v>
      </c>
      <c r="AM60">
        <f t="shared" si="34"/>
        <v>0</v>
      </c>
      <c r="AN60">
        <f t="shared" si="35"/>
        <v>0</v>
      </c>
      <c r="AO60" t="s">
        <v>195</v>
      </c>
      <c r="AP60" t="s">
        <v>196</v>
      </c>
      <c r="AQ60" s="12" t="s">
        <v>49</v>
      </c>
    </row>
    <row r="61" spans="1:43" ht="13" x14ac:dyDescent="0.25">
      <c r="A61" s="2" t="s">
        <v>203</v>
      </c>
      <c r="C61" s="1" t="s">
        <v>204</v>
      </c>
      <c r="D61" t="s">
        <v>205</v>
      </c>
      <c r="E61" t="s">
        <v>76</v>
      </c>
      <c r="F61">
        <v>15</v>
      </c>
      <c r="G61">
        <v>0</v>
      </c>
      <c r="H61">
        <f t="shared" si="24"/>
        <v>0</v>
      </c>
      <c r="I61">
        <f t="shared" si="25"/>
        <v>0</v>
      </c>
      <c r="J61">
        <f t="shared" si="26"/>
        <v>0</v>
      </c>
      <c r="K61">
        <v>0</v>
      </c>
      <c r="L61">
        <f t="shared" si="27"/>
        <v>0</v>
      </c>
      <c r="M61" t="s">
        <v>77</v>
      </c>
      <c r="N61">
        <v>1</v>
      </c>
      <c r="O61">
        <f t="shared" si="28"/>
        <v>0</v>
      </c>
      <c r="Z61">
        <f t="shared" si="29"/>
        <v>0</v>
      </c>
      <c r="AA61">
        <f t="shared" si="30"/>
        <v>0</v>
      </c>
      <c r="AB61">
        <f t="shared" si="31"/>
        <v>0</v>
      </c>
      <c r="AD61">
        <v>21</v>
      </c>
      <c r="AE61">
        <f t="shared" si="32"/>
        <v>0</v>
      </c>
      <c r="AF61">
        <f t="shared" si="33"/>
        <v>0</v>
      </c>
      <c r="AG61">
        <v>2.098466505246166E-2</v>
      </c>
      <c r="AM61">
        <f t="shared" si="34"/>
        <v>0</v>
      </c>
      <c r="AN61">
        <f t="shared" si="35"/>
        <v>0</v>
      </c>
      <c r="AO61" t="s">
        <v>195</v>
      </c>
      <c r="AP61" t="s">
        <v>196</v>
      </c>
      <c r="AQ61" s="12" t="s">
        <v>49</v>
      </c>
    </row>
    <row r="62" spans="1:43" ht="13" x14ac:dyDescent="0.25">
      <c r="A62" s="2" t="s">
        <v>206</v>
      </c>
      <c r="C62" s="1" t="s">
        <v>207</v>
      </c>
      <c r="D62" t="s">
        <v>208</v>
      </c>
      <c r="E62" t="s">
        <v>76</v>
      </c>
      <c r="F62">
        <v>15</v>
      </c>
      <c r="G62">
        <v>0</v>
      </c>
      <c r="H62">
        <f t="shared" si="24"/>
        <v>0</v>
      </c>
      <c r="I62">
        <f t="shared" si="25"/>
        <v>0</v>
      </c>
      <c r="J62">
        <f t="shared" si="26"/>
        <v>0</v>
      </c>
      <c r="K62">
        <v>2.9399999999999999E-3</v>
      </c>
      <c r="L62">
        <f t="shared" si="27"/>
        <v>4.41E-2</v>
      </c>
      <c r="M62" t="s">
        <v>77</v>
      </c>
      <c r="N62">
        <v>1</v>
      </c>
      <c r="O62">
        <f t="shared" si="28"/>
        <v>0</v>
      </c>
      <c r="Z62">
        <f t="shared" si="29"/>
        <v>0</v>
      </c>
      <c r="AA62">
        <f t="shared" si="30"/>
        <v>0</v>
      </c>
      <c r="AB62">
        <f t="shared" si="31"/>
        <v>0</v>
      </c>
      <c r="AD62">
        <v>21</v>
      </c>
      <c r="AE62">
        <f t="shared" si="32"/>
        <v>0</v>
      </c>
      <c r="AF62">
        <f t="shared" si="33"/>
        <v>0</v>
      </c>
      <c r="AG62">
        <v>0.22040339082139729</v>
      </c>
      <c r="AM62">
        <f t="shared" si="34"/>
        <v>0</v>
      </c>
      <c r="AN62">
        <f t="shared" si="35"/>
        <v>0</v>
      </c>
      <c r="AO62" t="s">
        <v>195</v>
      </c>
      <c r="AP62" t="s">
        <v>196</v>
      </c>
      <c r="AQ62" s="12" t="s">
        <v>49</v>
      </c>
    </row>
    <row r="63" spans="1:43" ht="13" x14ac:dyDescent="0.25">
      <c r="A63" s="2" t="s">
        <v>209</v>
      </c>
      <c r="C63" s="1" t="s">
        <v>210</v>
      </c>
      <c r="D63" t="s">
        <v>211</v>
      </c>
      <c r="E63" t="s">
        <v>143</v>
      </c>
      <c r="F63">
        <v>5.4300000000000001E-2</v>
      </c>
      <c r="G63">
        <v>0</v>
      </c>
      <c r="H63">
        <f t="shared" si="24"/>
        <v>0</v>
      </c>
      <c r="I63">
        <f t="shared" si="25"/>
        <v>0</v>
      </c>
      <c r="J63">
        <f t="shared" si="26"/>
        <v>0</v>
      </c>
      <c r="K63">
        <v>0</v>
      </c>
      <c r="L63">
        <f t="shared" si="27"/>
        <v>0</v>
      </c>
      <c r="M63" t="s">
        <v>77</v>
      </c>
      <c r="N63">
        <v>5</v>
      </c>
      <c r="O63">
        <f t="shared" si="28"/>
        <v>0</v>
      </c>
      <c r="Z63">
        <f t="shared" si="29"/>
        <v>0</v>
      </c>
      <c r="AA63">
        <f t="shared" si="30"/>
        <v>0</v>
      </c>
      <c r="AB63">
        <f t="shared" si="31"/>
        <v>0</v>
      </c>
      <c r="AD63">
        <v>21</v>
      </c>
      <c r="AE63">
        <f t="shared" si="32"/>
        <v>0</v>
      </c>
      <c r="AF63">
        <f t="shared" si="33"/>
        <v>0</v>
      </c>
      <c r="AG63">
        <v>0</v>
      </c>
      <c r="AM63">
        <f t="shared" si="34"/>
        <v>0</v>
      </c>
      <c r="AN63">
        <f t="shared" si="35"/>
        <v>0</v>
      </c>
      <c r="AO63" t="s">
        <v>195</v>
      </c>
      <c r="AP63" t="s">
        <v>196</v>
      </c>
      <c r="AQ63" s="12" t="s">
        <v>49</v>
      </c>
    </row>
    <row r="64" spans="1:43" ht="13" x14ac:dyDescent="0.25">
      <c r="A64" s="15"/>
      <c r="B64" s="16"/>
      <c r="C64" s="16" t="s">
        <v>212</v>
      </c>
      <c r="D64" s="12" t="s">
        <v>213</v>
      </c>
      <c r="E64" s="12"/>
      <c r="F64" s="12"/>
      <c r="G64" s="12"/>
      <c r="H64" s="12">
        <f>SUM(H65:H71)</f>
        <v>0</v>
      </c>
      <c r="I64" s="12">
        <f>SUM(I65:I71)</f>
        <v>0</v>
      </c>
      <c r="J64" s="12">
        <f>H64+I64</f>
        <v>0</v>
      </c>
      <c r="K64" s="12"/>
      <c r="L64" s="12">
        <f>SUM(L65:L71)</f>
        <v>3.5400000000000002E-3</v>
      </c>
      <c r="M64" s="12"/>
      <c r="P64" s="12">
        <f>IF(Q64="PR",J64,SUM(O65:O71))</f>
        <v>0</v>
      </c>
      <c r="Q64" s="12" t="s">
        <v>87</v>
      </c>
      <c r="R64" s="12">
        <f>IF(Q64="HS",H64,0)</f>
        <v>0</v>
      </c>
      <c r="S64" s="12">
        <f>IF(Q64="HS",I64-P64,0)</f>
        <v>0</v>
      </c>
      <c r="T64" s="12">
        <f>IF(Q64="PS",H64,0)</f>
        <v>0</v>
      </c>
      <c r="U64" s="12">
        <f>IF(Q64="PS",I64-P64,0)</f>
        <v>0</v>
      </c>
      <c r="V64" s="12">
        <f>IF(Q64="MP",H64,0)</f>
        <v>0</v>
      </c>
      <c r="W64" s="12">
        <f>IF(Q64="MP",I64-P64,0)</f>
        <v>0</v>
      </c>
      <c r="X64" s="12">
        <f>IF(Q64="OM",H64,0)</f>
        <v>0</v>
      </c>
      <c r="Y64" s="12">
        <v>734</v>
      </c>
      <c r="AI64">
        <f>SUM(Z65:Z71)</f>
        <v>0</v>
      </c>
      <c r="AJ64">
        <f>SUM(AA65:AA71)</f>
        <v>0</v>
      </c>
      <c r="AK64">
        <f>SUM(AB65:AB71)</f>
        <v>0</v>
      </c>
    </row>
    <row r="65" spans="1:43" ht="13" x14ac:dyDescent="0.25">
      <c r="A65" s="2" t="s">
        <v>214</v>
      </c>
      <c r="C65" s="1" t="s">
        <v>215</v>
      </c>
      <c r="D65" t="s">
        <v>216</v>
      </c>
      <c r="E65" t="s">
        <v>99</v>
      </c>
      <c r="F65">
        <v>2</v>
      </c>
      <c r="G65">
        <v>0</v>
      </c>
      <c r="H65">
        <f t="shared" ref="H65:H71" si="36">F65*AE65</f>
        <v>0</v>
      </c>
      <c r="I65">
        <f t="shared" ref="I65:I71" si="37">J65-H65</f>
        <v>0</v>
      </c>
      <c r="J65">
        <f t="shared" ref="J65:J71" si="38">F65*G65</f>
        <v>0</v>
      </c>
      <c r="K65">
        <v>0</v>
      </c>
      <c r="L65">
        <f t="shared" ref="L65:L71" si="39">F65*K65</f>
        <v>0</v>
      </c>
      <c r="M65" t="s">
        <v>77</v>
      </c>
      <c r="N65">
        <v>1</v>
      </c>
      <c r="O65">
        <f t="shared" ref="O65:O71" si="40">IF(N65=5,I65,0)</f>
        <v>0</v>
      </c>
      <c r="Z65">
        <f t="shared" ref="Z65:Z71" si="41">IF(AD65=0,J65,0)</f>
        <v>0</v>
      </c>
      <c r="AA65">
        <f t="shared" ref="AA65:AA71" si="42">IF(AD65=15,J65,0)</f>
        <v>0</v>
      </c>
      <c r="AB65">
        <f t="shared" ref="AB65:AB71" si="43">IF(AD65=21,J65,0)</f>
        <v>0</v>
      </c>
      <c r="AD65">
        <v>21</v>
      </c>
      <c r="AE65">
        <f t="shared" ref="AE65:AE71" si="44">G65*AG65</f>
        <v>0</v>
      </c>
      <c r="AF65">
        <f t="shared" ref="AF65:AF71" si="45">G65*(1-AG65)</f>
        <v>0</v>
      </c>
      <c r="AG65">
        <v>4.296296296296296E-2</v>
      </c>
      <c r="AM65">
        <f t="shared" ref="AM65:AM71" si="46">F65*AE65</f>
        <v>0</v>
      </c>
      <c r="AN65">
        <f t="shared" ref="AN65:AN71" si="47">F65*AF65</f>
        <v>0</v>
      </c>
      <c r="AO65" t="s">
        <v>217</v>
      </c>
      <c r="AP65" t="s">
        <v>196</v>
      </c>
      <c r="AQ65" s="12" t="s">
        <v>49</v>
      </c>
    </row>
    <row r="66" spans="1:43" ht="13" x14ac:dyDescent="0.25">
      <c r="A66" s="2" t="s">
        <v>218</v>
      </c>
      <c r="C66" s="1" t="s">
        <v>219</v>
      </c>
      <c r="D66" t="s">
        <v>220</v>
      </c>
      <c r="E66" t="s">
        <v>99</v>
      </c>
      <c r="F66">
        <v>2</v>
      </c>
      <c r="G66">
        <v>0</v>
      </c>
      <c r="H66">
        <f t="shared" si="36"/>
        <v>0</v>
      </c>
      <c r="I66">
        <f t="shared" si="37"/>
        <v>0</v>
      </c>
      <c r="J66">
        <f t="shared" si="38"/>
        <v>0</v>
      </c>
      <c r="K66">
        <v>3.8000000000000002E-4</v>
      </c>
      <c r="L66">
        <f t="shared" si="39"/>
        <v>7.6000000000000004E-4</v>
      </c>
      <c r="M66" t="s">
        <v>77</v>
      </c>
      <c r="N66">
        <v>1</v>
      </c>
      <c r="O66">
        <f t="shared" si="40"/>
        <v>0</v>
      </c>
      <c r="Z66">
        <f t="shared" si="41"/>
        <v>0</v>
      </c>
      <c r="AA66">
        <f t="shared" si="42"/>
        <v>0</v>
      </c>
      <c r="AB66">
        <f t="shared" si="43"/>
        <v>0</v>
      </c>
      <c r="AD66">
        <v>21</v>
      </c>
      <c r="AE66">
        <f t="shared" si="44"/>
        <v>0</v>
      </c>
      <c r="AF66">
        <f t="shared" si="45"/>
        <v>0</v>
      </c>
      <c r="AG66">
        <v>1</v>
      </c>
      <c r="AM66">
        <f t="shared" si="46"/>
        <v>0</v>
      </c>
      <c r="AN66">
        <f t="shared" si="47"/>
        <v>0</v>
      </c>
      <c r="AO66" t="s">
        <v>217</v>
      </c>
      <c r="AP66" t="s">
        <v>196</v>
      </c>
      <c r="AQ66" s="12" t="s">
        <v>49</v>
      </c>
    </row>
    <row r="67" spans="1:43" ht="13" x14ac:dyDescent="0.25">
      <c r="A67" s="2" t="s">
        <v>221</v>
      </c>
      <c r="C67" s="1" t="s">
        <v>222</v>
      </c>
      <c r="D67" t="s">
        <v>223</v>
      </c>
      <c r="E67" t="s">
        <v>99</v>
      </c>
      <c r="F67">
        <v>2</v>
      </c>
      <c r="G67">
        <v>0</v>
      </c>
      <c r="H67">
        <f t="shared" si="36"/>
        <v>0</v>
      </c>
      <c r="I67">
        <f t="shared" si="37"/>
        <v>0</v>
      </c>
      <c r="J67">
        <f t="shared" si="38"/>
        <v>0</v>
      </c>
      <c r="K67">
        <v>1.2999999999999999E-4</v>
      </c>
      <c r="L67">
        <f t="shared" si="39"/>
        <v>2.5999999999999998E-4</v>
      </c>
      <c r="M67" t="s">
        <v>77</v>
      </c>
      <c r="N67">
        <v>1</v>
      </c>
      <c r="O67">
        <f t="shared" si="40"/>
        <v>0</v>
      </c>
      <c r="Z67">
        <f t="shared" si="41"/>
        <v>0</v>
      </c>
      <c r="AA67">
        <f t="shared" si="42"/>
        <v>0</v>
      </c>
      <c r="AB67">
        <f t="shared" si="43"/>
        <v>0</v>
      </c>
      <c r="AD67">
        <v>21</v>
      </c>
      <c r="AE67">
        <f t="shared" si="44"/>
        <v>0</v>
      </c>
      <c r="AF67">
        <f t="shared" si="45"/>
        <v>0</v>
      </c>
      <c r="AG67">
        <v>0.49885222381635591</v>
      </c>
      <c r="AM67">
        <f t="shared" si="46"/>
        <v>0</v>
      </c>
      <c r="AN67">
        <f t="shared" si="47"/>
        <v>0</v>
      </c>
      <c r="AO67" t="s">
        <v>217</v>
      </c>
      <c r="AP67" t="s">
        <v>196</v>
      </c>
      <c r="AQ67" s="12" t="s">
        <v>49</v>
      </c>
    </row>
    <row r="68" spans="1:43" ht="13" x14ac:dyDescent="0.25">
      <c r="A68" s="2" t="s">
        <v>224</v>
      </c>
      <c r="C68" s="1" t="s">
        <v>225</v>
      </c>
      <c r="D68" t="s">
        <v>226</v>
      </c>
      <c r="E68" t="s">
        <v>99</v>
      </c>
      <c r="F68">
        <v>2</v>
      </c>
      <c r="G68">
        <v>0</v>
      </c>
      <c r="H68">
        <f t="shared" si="36"/>
        <v>0</v>
      </c>
      <c r="I68">
        <f t="shared" si="37"/>
        <v>0</v>
      </c>
      <c r="J68">
        <f t="shared" si="38"/>
        <v>0</v>
      </c>
      <c r="K68">
        <v>8.0000000000000004E-4</v>
      </c>
      <c r="L68">
        <f t="shared" si="39"/>
        <v>1.6000000000000001E-3</v>
      </c>
      <c r="M68" t="s">
        <v>77</v>
      </c>
      <c r="N68">
        <v>1</v>
      </c>
      <c r="O68">
        <f t="shared" si="40"/>
        <v>0</v>
      </c>
      <c r="Z68">
        <f t="shared" si="41"/>
        <v>0</v>
      </c>
      <c r="AA68">
        <f t="shared" si="42"/>
        <v>0</v>
      </c>
      <c r="AB68">
        <f t="shared" si="43"/>
        <v>0</v>
      </c>
      <c r="AD68">
        <v>21</v>
      </c>
      <c r="AE68">
        <f t="shared" si="44"/>
        <v>0</v>
      </c>
      <c r="AF68">
        <f t="shared" si="45"/>
        <v>0</v>
      </c>
      <c r="AG68">
        <v>0.8170838048943394</v>
      </c>
      <c r="AM68">
        <f t="shared" si="46"/>
        <v>0</v>
      </c>
      <c r="AN68">
        <f t="shared" si="47"/>
        <v>0</v>
      </c>
      <c r="AO68" t="s">
        <v>217</v>
      </c>
      <c r="AP68" t="s">
        <v>196</v>
      </c>
      <c r="AQ68" s="12" t="s">
        <v>49</v>
      </c>
    </row>
    <row r="69" spans="1:43" ht="13" x14ac:dyDescent="0.25">
      <c r="A69" s="2" t="s">
        <v>227</v>
      </c>
      <c r="C69" s="1" t="s">
        <v>228</v>
      </c>
      <c r="D69" t="s">
        <v>229</v>
      </c>
      <c r="E69" t="s">
        <v>99</v>
      </c>
      <c r="F69">
        <v>2</v>
      </c>
      <c r="G69">
        <v>0</v>
      </c>
      <c r="H69">
        <f t="shared" si="36"/>
        <v>0</v>
      </c>
      <c r="I69">
        <f t="shared" si="37"/>
        <v>0</v>
      </c>
      <c r="J69">
        <f t="shared" si="38"/>
        <v>0</v>
      </c>
      <c r="K69">
        <v>2.5999999999999998E-4</v>
      </c>
      <c r="L69">
        <f t="shared" si="39"/>
        <v>5.1999999999999995E-4</v>
      </c>
      <c r="M69" t="s">
        <v>77</v>
      </c>
      <c r="N69">
        <v>1</v>
      </c>
      <c r="O69">
        <f t="shared" si="40"/>
        <v>0</v>
      </c>
      <c r="Z69">
        <f t="shared" si="41"/>
        <v>0</v>
      </c>
      <c r="AA69">
        <f t="shared" si="42"/>
        <v>0</v>
      </c>
      <c r="AB69">
        <f t="shared" si="43"/>
        <v>0</v>
      </c>
      <c r="AD69">
        <v>21</v>
      </c>
      <c r="AE69">
        <f t="shared" si="44"/>
        <v>0</v>
      </c>
      <c r="AF69">
        <f t="shared" si="45"/>
        <v>0</v>
      </c>
      <c r="AG69">
        <v>0.91505759162303668</v>
      </c>
      <c r="AM69">
        <f t="shared" si="46"/>
        <v>0</v>
      </c>
      <c r="AN69">
        <f t="shared" si="47"/>
        <v>0</v>
      </c>
      <c r="AO69" t="s">
        <v>217</v>
      </c>
      <c r="AP69" t="s">
        <v>196</v>
      </c>
      <c r="AQ69" s="12" t="s">
        <v>49</v>
      </c>
    </row>
    <row r="70" spans="1:43" ht="13" x14ac:dyDescent="0.25">
      <c r="A70" s="2" t="s">
        <v>230</v>
      </c>
      <c r="C70" s="1" t="s">
        <v>231</v>
      </c>
      <c r="D70" t="s">
        <v>232</v>
      </c>
      <c r="E70" t="s">
        <v>99</v>
      </c>
      <c r="F70">
        <v>2</v>
      </c>
      <c r="G70">
        <v>0</v>
      </c>
      <c r="H70">
        <f t="shared" si="36"/>
        <v>0</v>
      </c>
      <c r="I70">
        <f t="shared" si="37"/>
        <v>0</v>
      </c>
      <c r="J70">
        <f t="shared" si="38"/>
        <v>0</v>
      </c>
      <c r="K70">
        <v>2.0000000000000001E-4</v>
      </c>
      <c r="L70">
        <f t="shared" si="39"/>
        <v>4.0000000000000002E-4</v>
      </c>
      <c r="M70" t="s">
        <v>77</v>
      </c>
      <c r="N70">
        <v>1</v>
      </c>
      <c r="O70">
        <f t="shared" si="40"/>
        <v>0</v>
      </c>
      <c r="Z70">
        <f t="shared" si="41"/>
        <v>0</v>
      </c>
      <c r="AA70">
        <f t="shared" si="42"/>
        <v>0</v>
      </c>
      <c r="AB70">
        <f t="shared" si="43"/>
        <v>0</v>
      </c>
      <c r="AD70">
        <v>21</v>
      </c>
      <c r="AE70">
        <f t="shared" si="44"/>
        <v>0</v>
      </c>
      <c r="AF70">
        <f t="shared" si="45"/>
        <v>0</v>
      </c>
      <c r="AG70">
        <v>0.88364946220307816</v>
      </c>
      <c r="AM70">
        <f t="shared" si="46"/>
        <v>0</v>
      </c>
      <c r="AN70">
        <f t="shared" si="47"/>
        <v>0</v>
      </c>
      <c r="AO70" t="s">
        <v>217</v>
      </c>
      <c r="AP70" t="s">
        <v>196</v>
      </c>
      <c r="AQ70" s="12" t="s">
        <v>49</v>
      </c>
    </row>
    <row r="71" spans="1:43" ht="13" x14ac:dyDescent="0.25">
      <c r="A71" s="2" t="s">
        <v>233</v>
      </c>
      <c r="C71" s="1" t="s">
        <v>234</v>
      </c>
      <c r="D71" t="s">
        <v>235</v>
      </c>
      <c r="E71" t="s">
        <v>143</v>
      </c>
      <c r="F71">
        <v>3.5400000000000002E-3</v>
      </c>
      <c r="G71">
        <v>0</v>
      </c>
      <c r="H71">
        <f t="shared" si="36"/>
        <v>0</v>
      </c>
      <c r="I71">
        <f t="shared" si="37"/>
        <v>0</v>
      </c>
      <c r="J71">
        <f t="shared" si="38"/>
        <v>0</v>
      </c>
      <c r="K71">
        <v>0</v>
      </c>
      <c r="L71">
        <f t="shared" si="39"/>
        <v>0</v>
      </c>
      <c r="M71" t="s">
        <v>77</v>
      </c>
      <c r="N71">
        <v>5</v>
      </c>
      <c r="O71">
        <f t="shared" si="40"/>
        <v>0</v>
      </c>
      <c r="Z71">
        <f t="shared" si="41"/>
        <v>0</v>
      </c>
      <c r="AA71">
        <f t="shared" si="42"/>
        <v>0</v>
      </c>
      <c r="AB71">
        <f t="shared" si="43"/>
        <v>0</v>
      </c>
      <c r="AD71">
        <v>21</v>
      </c>
      <c r="AE71">
        <f t="shared" si="44"/>
        <v>0</v>
      </c>
      <c r="AF71">
        <f t="shared" si="45"/>
        <v>0</v>
      </c>
      <c r="AG71">
        <v>0</v>
      </c>
      <c r="AM71">
        <f t="shared" si="46"/>
        <v>0</v>
      </c>
      <c r="AN71">
        <f t="shared" si="47"/>
        <v>0</v>
      </c>
      <c r="AO71" t="s">
        <v>217</v>
      </c>
      <c r="AP71" t="s">
        <v>196</v>
      </c>
      <c r="AQ71" s="12" t="s">
        <v>49</v>
      </c>
    </row>
    <row r="72" spans="1:43" ht="13" x14ac:dyDescent="0.25">
      <c r="A72" s="15"/>
      <c r="B72" s="16"/>
      <c r="C72" s="16" t="s">
        <v>236</v>
      </c>
      <c r="D72" s="12" t="s">
        <v>237</v>
      </c>
      <c r="E72" s="12"/>
      <c r="F72" s="12"/>
      <c r="G72" s="12"/>
      <c r="H72" s="12">
        <f>SUM(H73:H80)</f>
        <v>0</v>
      </c>
      <c r="I72" s="12">
        <f>SUM(I73:I80)</f>
        <v>0</v>
      </c>
      <c r="J72" s="12">
        <f>H72+I72</f>
        <v>0</v>
      </c>
      <c r="K72" s="12"/>
      <c r="L72" s="12">
        <f>SUM(L73:L80)</f>
        <v>8.2480000000000012E-2</v>
      </c>
      <c r="M72" s="12"/>
      <c r="P72" s="12">
        <f>IF(Q72="PR",J72,SUM(O73:O80))</f>
        <v>0</v>
      </c>
      <c r="Q72" s="12" t="s">
        <v>87</v>
      </c>
      <c r="R72" s="12">
        <f>IF(Q72="HS",H72,0)</f>
        <v>0</v>
      </c>
      <c r="S72" s="12">
        <f>IF(Q72="HS",I72-P72,0)</f>
        <v>0</v>
      </c>
      <c r="T72" s="12">
        <f>IF(Q72="PS",H72,0)</f>
        <v>0</v>
      </c>
      <c r="U72" s="12">
        <f>IF(Q72="PS",I72-P72,0)</f>
        <v>0</v>
      </c>
      <c r="V72" s="12">
        <f>IF(Q72="MP",H72,0)</f>
        <v>0</v>
      </c>
      <c r="W72" s="12">
        <f>IF(Q72="MP",I72-P72,0)</f>
        <v>0</v>
      </c>
      <c r="X72" s="12">
        <f>IF(Q72="OM",H72,0)</f>
        <v>0</v>
      </c>
      <c r="Y72" s="12">
        <v>735</v>
      </c>
      <c r="AI72">
        <f>SUM(Z73:Z80)</f>
        <v>0</v>
      </c>
      <c r="AJ72">
        <f>SUM(AA73:AA80)</f>
        <v>0</v>
      </c>
      <c r="AK72">
        <f>SUM(AB73:AB80)</f>
        <v>0</v>
      </c>
    </row>
    <row r="73" spans="1:43" ht="13" x14ac:dyDescent="0.25">
      <c r="A73" s="2" t="s">
        <v>238</v>
      </c>
      <c r="C73" s="1" t="s">
        <v>239</v>
      </c>
      <c r="D73" t="s">
        <v>240</v>
      </c>
      <c r="E73" t="s">
        <v>99</v>
      </c>
      <c r="F73">
        <v>2</v>
      </c>
      <c r="G73">
        <v>0</v>
      </c>
      <c r="H73">
        <f t="shared" ref="H73:H80" si="48">F73*AE73</f>
        <v>0</v>
      </c>
      <c r="I73">
        <f t="shared" ref="I73:I80" si="49">J73-H73</f>
        <v>0</v>
      </c>
      <c r="J73">
        <f t="shared" ref="J73:J80" si="50">F73*G73</f>
        <v>0</v>
      </c>
      <c r="K73">
        <v>0</v>
      </c>
      <c r="L73">
        <f t="shared" ref="L73:L80" si="51">F73*K73</f>
        <v>0</v>
      </c>
      <c r="M73" t="s">
        <v>77</v>
      </c>
      <c r="N73">
        <v>1</v>
      </c>
      <c r="O73">
        <f t="shared" ref="O73:O80" si="52">IF(N73=5,I73,0)</f>
        <v>0</v>
      </c>
      <c r="Z73">
        <f t="shared" ref="Z73:Z80" si="53">IF(AD73=0,J73,0)</f>
        <v>0</v>
      </c>
      <c r="AA73">
        <f t="shared" ref="AA73:AA80" si="54">IF(AD73=15,J73,0)</f>
        <v>0</v>
      </c>
      <c r="AB73">
        <f t="shared" ref="AB73:AB80" si="55">IF(AD73=21,J73,0)</f>
        <v>0</v>
      </c>
      <c r="AD73">
        <v>21</v>
      </c>
      <c r="AE73">
        <f t="shared" ref="AE73:AE80" si="56">G73*AG73</f>
        <v>0</v>
      </c>
      <c r="AF73">
        <f t="shared" ref="AF73:AF80" si="57">G73*(1-AG73)</f>
        <v>0</v>
      </c>
      <c r="AG73">
        <v>0</v>
      </c>
      <c r="AM73">
        <f t="shared" ref="AM73:AM80" si="58">F73*AE73</f>
        <v>0</v>
      </c>
      <c r="AN73">
        <f t="shared" ref="AN73:AN80" si="59">F73*AF73</f>
        <v>0</v>
      </c>
      <c r="AO73" t="s">
        <v>241</v>
      </c>
      <c r="AP73" t="s">
        <v>196</v>
      </c>
      <c r="AQ73" s="12" t="s">
        <v>49</v>
      </c>
    </row>
    <row r="74" spans="1:43" ht="13" x14ac:dyDescent="0.25">
      <c r="A74" s="2" t="s">
        <v>242</v>
      </c>
      <c r="C74" s="1" t="s">
        <v>243</v>
      </c>
      <c r="D74" t="s">
        <v>244</v>
      </c>
      <c r="E74" t="s">
        <v>99</v>
      </c>
      <c r="F74">
        <v>2</v>
      </c>
      <c r="G74">
        <v>0</v>
      </c>
      <c r="H74">
        <f t="shared" si="48"/>
        <v>0</v>
      </c>
      <c r="I74">
        <f t="shared" si="49"/>
        <v>0</v>
      </c>
      <c r="J74">
        <f t="shared" si="50"/>
        <v>0</v>
      </c>
      <c r="K74">
        <v>2.8150000000000001E-2</v>
      </c>
      <c r="L74">
        <f t="shared" si="51"/>
        <v>5.6300000000000003E-2</v>
      </c>
      <c r="M74" t="s">
        <v>124</v>
      </c>
      <c r="N74">
        <v>1</v>
      </c>
      <c r="O74">
        <f t="shared" si="52"/>
        <v>0</v>
      </c>
      <c r="Z74">
        <f t="shared" si="53"/>
        <v>0</v>
      </c>
      <c r="AA74">
        <f t="shared" si="54"/>
        <v>0</v>
      </c>
      <c r="AB74">
        <f t="shared" si="55"/>
        <v>0</v>
      </c>
      <c r="AD74">
        <v>21</v>
      </c>
      <c r="AE74">
        <f t="shared" si="56"/>
        <v>0</v>
      </c>
      <c r="AF74">
        <f t="shared" si="57"/>
        <v>0</v>
      </c>
      <c r="AG74">
        <v>1</v>
      </c>
      <c r="AM74">
        <f t="shared" si="58"/>
        <v>0</v>
      </c>
      <c r="AN74">
        <f t="shared" si="59"/>
        <v>0</v>
      </c>
      <c r="AO74" t="s">
        <v>241</v>
      </c>
      <c r="AP74" t="s">
        <v>196</v>
      </c>
      <c r="AQ74" s="12" t="s">
        <v>49</v>
      </c>
    </row>
    <row r="75" spans="1:43" ht="13" x14ac:dyDescent="0.25">
      <c r="A75" s="2" t="s">
        <v>245</v>
      </c>
      <c r="C75" s="1" t="s">
        <v>246</v>
      </c>
      <c r="D75" t="s">
        <v>247</v>
      </c>
      <c r="E75" t="s">
        <v>143</v>
      </c>
      <c r="F75">
        <v>8.2479999999999998E-2</v>
      </c>
      <c r="G75">
        <v>0</v>
      </c>
      <c r="H75">
        <f t="shared" si="48"/>
        <v>0</v>
      </c>
      <c r="I75">
        <f t="shared" si="49"/>
        <v>0</v>
      </c>
      <c r="J75">
        <f t="shared" si="50"/>
        <v>0</v>
      </c>
      <c r="K75">
        <v>0</v>
      </c>
      <c r="L75">
        <f t="shared" si="51"/>
        <v>0</v>
      </c>
      <c r="M75" t="s">
        <v>124</v>
      </c>
      <c r="N75">
        <v>5</v>
      </c>
      <c r="O75">
        <f t="shared" si="52"/>
        <v>0</v>
      </c>
      <c r="Z75">
        <f t="shared" si="53"/>
        <v>0</v>
      </c>
      <c r="AA75">
        <f t="shared" si="54"/>
        <v>0</v>
      </c>
      <c r="AB75">
        <f t="shared" si="55"/>
        <v>0</v>
      </c>
      <c r="AD75">
        <v>21</v>
      </c>
      <c r="AE75">
        <f t="shared" si="56"/>
        <v>0</v>
      </c>
      <c r="AF75">
        <f t="shared" si="57"/>
        <v>0</v>
      </c>
      <c r="AG75">
        <v>0</v>
      </c>
      <c r="AM75">
        <f t="shared" si="58"/>
        <v>0</v>
      </c>
      <c r="AN75">
        <f t="shared" si="59"/>
        <v>0</v>
      </c>
      <c r="AO75" t="s">
        <v>241</v>
      </c>
      <c r="AP75" t="s">
        <v>196</v>
      </c>
      <c r="AQ75" s="12" t="s">
        <v>49</v>
      </c>
    </row>
    <row r="76" spans="1:43" ht="13" x14ac:dyDescent="0.25">
      <c r="A76" s="2" t="s">
        <v>248</v>
      </c>
      <c r="C76" s="1" t="s">
        <v>249</v>
      </c>
      <c r="D76" t="s">
        <v>250</v>
      </c>
      <c r="E76" t="s">
        <v>99</v>
      </c>
      <c r="F76">
        <v>2</v>
      </c>
      <c r="G76">
        <v>0</v>
      </c>
      <c r="H76">
        <f t="shared" si="48"/>
        <v>0</v>
      </c>
      <c r="I76">
        <f t="shared" si="49"/>
        <v>0</v>
      </c>
      <c r="J76">
        <f t="shared" si="50"/>
        <v>0</v>
      </c>
      <c r="K76">
        <v>0</v>
      </c>
      <c r="L76">
        <f t="shared" si="51"/>
        <v>0</v>
      </c>
      <c r="M76" t="s">
        <v>251</v>
      </c>
      <c r="N76">
        <v>1</v>
      </c>
      <c r="O76">
        <f t="shared" si="52"/>
        <v>0</v>
      </c>
      <c r="Z76">
        <f t="shared" si="53"/>
        <v>0</v>
      </c>
      <c r="AA76">
        <f t="shared" si="54"/>
        <v>0</v>
      </c>
      <c r="AB76">
        <f t="shared" si="55"/>
        <v>0</v>
      </c>
      <c r="AD76">
        <v>21</v>
      </c>
      <c r="AE76">
        <f t="shared" si="56"/>
        <v>0</v>
      </c>
      <c r="AF76">
        <f t="shared" si="57"/>
        <v>0</v>
      </c>
      <c r="AG76">
        <v>0</v>
      </c>
      <c r="AM76">
        <f t="shared" si="58"/>
        <v>0</v>
      </c>
      <c r="AN76">
        <f t="shared" si="59"/>
        <v>0</v>
      </c>
      <c r="AO76" t="s">
        <v>241</v>
      </c>
      <c r="AP76" t="s">
        <v>196</v>
      </c>
      <c r="AQ76" s="12" t="s">
        <v>49</v>
      </c>
    </row>
    <row r="77" spans="1:43" ht="13" x14ac:dyDescent="0.25">
      <c r="A77" s="2" t="s">
        <v>252</v>
      </c>
      <c r="C77" s="1" t="s">
        <v>253</v>
      </c>
      <c r="D77" t="s">
        <v>254</v>
      </c>
      <c r="E77" t="s">
        <v>46</v>
      </c>
      <c r="F77">
        <v>1.1000000000000001</v>
      </c>
      <c r="G77">
        <v>0</v>
      </c>
      <c r="H77">
        <f t="shared" si="48"/>
        <v>0</v>
      </c>
      <c r="I77">
        <f t="shared" si="49"/>
        <v>0</v>
      </c>
      <c r="J77">
        <f t="shared" si="50"/>
        <v>0</v>
      </c>
      <c r="K77">
        <v>2.3800000000000002E-2</v>
      </c>
      <c r="L77">
        <f t="shared" si="51"/>
        <v>2.6180000000000009E-2</v>
      </c>
      <c r="M77" t="s">
        <v>65</v>
      </c>
      <c r="N77">
        <v>1</v>
      </c>
      <c r="O77">
        <f t="shared" si="52"/>
        <v>0</v>
      </c>
      <c r="Z77">
        <f t="shared" si="53"/>
        <v>0</v>
      </c>
      <c r="AA77">
        <f t="shared" si="54"/>
        <v>0</v>
      </c>
      <c r="AB77">
        <f t="shared" si="55"/>
        <v>0</v>
      </c>
      <c r="AD77">
        <v>21</v>
      </c>
      <c r="AE77">
        <f t="shared" si="56"/>
        <v>0</v>
      </c>
      <c r="AF77">
        <f t="shared" si="57"/>
        <v>0</v>
      </c>
      <c r="AG77">
        <v>0</v>
      </c>
      <c r="AM77">
        <f t="shared" si="58"/>
        <v>0</v>
      </c>
      <c r="AN77">
        <f t="shared" si="59"/>
        <v>0</v>
      </c>
      <c r="AO77" t="s">
        <v>241</v>
      </c>
      <c r="AP77" t="s">
        <v>196</v>
      </c>
      <c r="AQ77" s="12" t="s">
        <v>49</v>
      </c>
    </row>
    <row r="78" spans="1:43" ht="13" x14ac:dyDescent="0.25">
      <c r="A78" s="2" t="s">
        <v>255</v>
      </c>
      <c r="C78" s="1" t="s">
        <v>256</v>
      </c>
      <c r="D78" t="s">
        <v>257</v>
      </c>
      <c r="E78" t="s">
        <v>46</v>
      </c>
      <c r="F78">
        <v>1.1000000000000001</v>
      </c>
      <c r="G78">
        <v>0</v>
      </c>
      <c r="H78">
        <f t="shared" si="48"/>
        <v>0</v>
      </c>
      <c r="I78">
        <f t="shared" si="49"/>
        <v>0</v>
      </c>
      <c r="J78">
        <f t="shared" si="50"/>
        <v>0</v>
      </c>
      <c r="K78">
        <v>0</v>
      </c>
      <c r="L78">
        <f t="shared" si="51"/>
        <v>0</v>
      </c>
      <c r="M78" t="s">
        <v>65</v>
      </c>
      <c r="N78">
        <v>1</v>
      </c>
      <c r="O78">
        <f t="shared" si="52"/>
        <v>0</v>
      </c>
      <c r="Z78">
        <f t="shared" si="53"/>
        <v>0</v>
      </c>
      <c r="AA78">
        <f t="shared" si="54"/>
        <v>0</v>
      </c>
      <c r="AB78">
        <f t="shared" si="55"/>
        <v>0</v>
      </c>
      <c r="AD78">
        <v>21</v>
      </c>
      <c r="AE78">
        <f t="shared" si="56"/>
        <v>0</v>
      </c>
      <c r="AF78">
        <f t="shared" si="57"/>
        <v>0</v>
      </c>
      <c r="AG78">
        <v>0</v>
      </c>
      <c r="AM78">
        <f t="shared" si="58"/>
        <v>0</v>
      </c>
      <c r="AN78">
        <f t="shared" si="59"/>
        <v>0</v>
      </c>
      <c r="AO78" t="s">
        <v>241</v>
      </c>
      <c r="AP78" t="s">
        <v>196</v>
      </c>
      <c r="AQ78" s="12" t="s">
        <v>49</v>
      </c>
    </row>
    <row r="79" spans="1:43" ht="13" x14ac:dyDescent="0.25">
      <c r="A79" s="2" t="s">
        <v>258</v>
      </c>
      <c r="C79" s="1" t="s">
        <v>259</v>
      </c>
      <c r="D79" t="s">
        <v>260</v>
      </c>
      <c r="E79" t="s">
        <v>46</v>
      </c>
      <c r="F79">
        <v>1.1000000000000001</v>
      </c>
      <c r="G79">
        <v>0</v>
      </c>
      <c r="H79">
        <f t="shared" si="48"/>
        <v>0</v>
      </c>
      <c r="I79">
        <f t="shared" si="49"/>
        <v>0</v>
      </c>
      <c r="J79">
        <f t="shared" si="50"/>
        <v>0</v>
      </c>
      <c r="K79">
        <v>0</v>
      </c>
      <c r="L79">
        <f t="shared" si="51"/>
        <v>0</v>
      </c>
      <c r="M79" t="s">
        <v>65</v>
      </c>
      <c r="N79">
        <v>1</v>
      </c>
      <c r="O79">
        <f t="shared" si="52"/>
        <v>0</v>
      </c>
      <c r="Z79">
        <f t="shared" si="53"/>
        <v>0</v>
      </c>
      <c r="AA79">
        <f t="shared" si="54"/>
        <v>0</v>
      </c>
      <c r="AB79">
        <f t="shared" si="55"/>
        <v>0</v>
      </c>
      <c r="AD79">
        <v>21</v>
      </c>
      <c r="AE79">
        <f t="shared" si="56"/>
        <v>0</v>
      </c>
      <c r="AF79">
        <f t="shared" si="57"/>
        <v>0</v>
      </c>
      <c r="AG79">
        <v>0</v>
      </c>
      <c r="AM79">
        <f t="shared" si="58"/>
        <v>0</v>
      </c>
      <c r="AN79">
        <f t="shared" si="59"/>
        <v>0</v>
      </c>
      <c r="AO79" t="s">
        <v>241</v>
      </c>
      <c r="AP79" t="s">
        <v>196</v>
      </c>
      <c r="AQ79" s="12" t="s">
        <v>49</v>
      </c>
    </row>
    <row r="80" spans="1:43" ht="13" x14ac:dyDescent="0.25">
      <c r="A80" s="2" t="s">
        <v>261</v>
      </c>
      <c r="C80" s="1" t="s">
        <v>262</v>
      </c>
      <c r="D80" t="s">
        <v>263</v>
      </c>
      <c r="E80" t="s">
        <v>99</v>
      </c>
      <c r="F80">
        <v>2</v>
      </c>
      <c r="G80">
        <v>0</v>
      </c>
      <c r="H80">
        <f t="shared" si="48"/>
        <v>0</v>
      </c>
      <c r="I80">
        <f t="shared" si="49"/>
        <v>0</v>
      </c>
      <c r="J80">
        <f t="shared" si="50"/>
        <v>0</v>
      </c>
      <c r="K80">
        <v>0</v>
      </c>
      <c r="L80">
        <f t="shared" si="51"/>
        <v>0</v>
      </c>
      <c r="M80" t="s">
        <v>77</v>
      </c>
      <c r="N80">
        <v>1</v>
      </c>
      <c r="O80">
        <f t="shared" si="52"/>
        <v>0</v>
      </c>
      <c r="Z80">
        <f t="shared" si="53"/>
        <v>0</v>
      </c>
      <c r="AA80">
        <f t="shared" si="54"/>
        <v>0</v>
      </c>
      <c r="AB80">
        <f t="shared" si="55"/>
        <v>0</v>
      </c>
      <c r="AD80">
        <v>21</v>
      </c>
      <c r="AE80">
        <f t="shared" si="56"/>
        <v>0</v>
      </c>
      <c r="AF80">
        <f t="shared" si="57"/>
        <v>0</v>
      </c>
      <c r="AG80">
        <v>1.069767441860465E-2</v>
      </c>
      <c r="AM80">
        <f t="shared" si="58"/>
        <v>0</v>
      </c>
      <c r="AN80">
        <f t="shared" si="59"/>
        <v>0</v>
      </c>
      <c r="AO80" t="s">
        <v>241</v>
      </c>
      <c r="AP80" t="s">
        <v>196</v>
      </c>
      <c r="AQ80" s="12" t="s">
        <v>49</v>
      </c>
    </row>
    <row r="81" spans="1:43" ht="13" x14ac:dyDescent="0.25">
      <c r="A81" s="15"/>
      <c r="B81" s="16"/>
      <c r="C81" s="16" t="s">
        <v>264</v>
      </c>
      <c r="D81" s="12" t="s">
        <v>265</v>
      </c>
      <c r="E81" s="12"/>
      <c r="F81" s="12"/>
      <c r="G81" s="12"/>
      <c r="H81" s="12">
        <f>SUM(H82:H85)</f>
        <v>0</v>
      </c>
      <c r="I81" s="12">
        <f>SUM(I82:I85)</f>
        <v>0</v>
      </c>
      <c r="J81" s="12">
        <f>H81+I81</f>
        <v>0</v>
      </c>
      <c r="K81" s="12"/>
      <c r="L81" s="12">
        <f>SUM(L82:L85)</f>
        <v>4.6039999999999998E-2</v>
      </c>
      <c r="M81" s="12"/>
      <c r="P81" s="12">
        <f>IF(Q81="PR",J81,SUM(O82:O85))</f>
        <v>0</v>
      </c>
      <c r="Q81" s="12" t="s">
        <v>87</v>
      </c>
      <c r="R81" s="12">
        <f>IF(Q81="HS",H81,0)</f>
        <v>0</v>
      </c>
      <c r="S81" s="12">
        <f>IF(Q81="HS",I81-P81,0)</f>
        <v>0</v>
      </c>
      <c r="T81" s="12">
        <f>IF(Q81="PS",H81,0)</f>
        <v>0</v>
      </c>
      <c r="U81" s="12">
        <f>IF(Q81="PS",I81-P81,0)</f>
        <v>0</v>
      </c>
      <c r="V81" s="12">
        <f>IF(Q81="MP",H81,0)</f>
        <v>0</v>
      </c>
      <c r="W81" s="12">
        <f>IF(Q81="MP",I81-P81,0)</f>
        <v>0</v>
      </c>
      <c r="X81" s="12">
        <f>IF(Q81="OM",H81,0)</f>
        <v>0</v>
      </c>
      <c r="Y81" s="12">
        <v>766</v>
      </c>
      <c r="AI81">
        <f>SUM(Z82:Z85)</f>
        <v>0</v>
      </c>
      <c r="AJ81">
        <f>SUM(AA82:AA85)</f>
        <v>0</v>
      </c>
      <c r="AK81">
        <f>SUM(AB82:AB85)</f>
        <v>0</v>
      </c>
    </row>
    <row r="82" spans="1:43" ht="13" x14ac:dyDescent="0.25">
      <c r="A82" s="2" t="s">
        <v>52</v>
      </c>
      <c r="C82" s="1" t="s">
        <v>266</v>
      </c>
      <c r="D82" t="s">
        <v>267</v>
      </c>
      <c r="E82" t="s">
        <v>99</v>
      </c>
      <c r="F82">
        <v>2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1.2199999999999999E-3</v>
      </c>
      <c r="L82">
        <f>F82*K82</f>
        <v>2.4399999999999999E-3</v>
      </c>
      <c r="M82" t="s">
        <v>77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0.19175853138679441</v>
      </c>
      <c r="AM82">
        <f>F82*AE82</f>
        <v>0</v>
      </c>
      <c r="AN82">
        <f>F82*AF82</f>
        <v>0</v>
      </c>
      <c r="AO82" t="s">
        <v>268</v>
      </c>
      <c r="AP82" t="s">
        <v>269</v>
      </c>
      <c r="AQ82" s="12" t="s">
        <v>49</v>
      </c>
    </row>
    <row r="83" spans="1:43" ht="13" x14ac:dyDescent="0.25">
      <c r="A83" s="2" t="s">
        <v>270</v>
      </c>
      <c r="C83" s="1" t="s">
        <v>271</v>
      </c>
      <c r="D83" t="s">
        <v>272</v>
      </c>
      <c r="E83" t="s">
        <v>99</v>
      </c>
      <c r="F83">
        <v>2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2.1000000000000001E-2</v>
      </c>
      <c r="L83">
        <f>F83*K83</f>
        <v>4.2000000000000003E-2</v>
      </c>
      <c r="M83" t="s">
        <v>77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21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268</v>
      </c>
      <c r="AP83" t="s">
        <v>269</v>
      </c>
      <c r="AQ83" s="12" t="s">
        <v>49</v>
      </c>
    </row>
    <row r="84" spans="1:43" ht="13" x14ac:dyDescent="0.25">
      <c r="A84" s="2" t="s">
        <v>79</v>
      </c>
      <c r="C84" s="1" t="s">
        <v>273</v>
      </c>
      <c r="D84" t="s">
        <v>274</v>
      </c>
      <c r="E84" t="s">
        <v>99</v>
      </c>
      <c r="F84">
        <v>2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8.0000000000000004E-4</v>
      </c>
      <c r="L84">
        <f>F84*K84</f>
        <v>1.6000000000000001E-3</v>
      </c>
      <c r="M84" t="s">
        <v>77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21</v>
      </c>
      <c r="AE84">
        <f>G84*AG84</f>
        <v>0</v>
      </c>
      <c r="AF84">
        <f>G84*(1-AG84)</f>
        <v>0</v>
      </c>
      <c r="AG84">
        <v>1</v>
      </c>
      <c r="AM84">
        <f>F84*AE84</f>
        <v>0</v>
      </c>
      <c r="AN84">
        <f>F84*AF84</f>
        <v>0</v>
      </c>
      <c r="AO84" t="s">
        <v>268</v>
      </c>
      <c r="AP84" t="s">
        <v>269</v>
      </c>
      <c r="AQ84" s="12" t="s">
        <v>49</v>
      </c>
    </row>
    <row r="85" spans="1:43" ht="13" x14ac:dyDescent="0.25">
      <c r="A85" s="2" t="s">
        <v>275</v>
      </c>
      <c r="C85" s="1" t="s">
        <v>276</v>
      </c>
      <c r="D85" t="s">
        <v>277</v>
      </c>
      <c r="E85" t="s">
        <v>143</v>
      </c>
      <c r="F85">
        <v>4.6039999999999998E-2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0</v>
      </c>
      <c r="L85">
        <f>F85*K85</f>
        <v>0</v>
      </c>
      <c r="M85" t="s">
        <v>124</v>
      </c>
      <c r="N85">
        <v>5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21</v>
      </c>
      <c r="AE85">
        <f>G85*AG85</f>
        <v>0</v>
      </c>
      <c r="AF85">
        <f>G85*(1-AG85)</f>
        <v>0</v>
      </c>
      <c r="AG85">
        <v>0</v>
      </c>
      <c r="AM85">
        <f>F85*AE85</f>
        <v>0</v>
      </c>
      <c r="AN85">
        <f>F85*AF85</f>
        <v>0</v>
      </c>
      <c r="AO85" t="s">
        <v>268</v>
      </c>
      <c r="AP85" t="s">
        <v>269</v>
      </c>
      <c r="AQ85" s="12" t="s">
        <v>49</v>
      </c>
    </row>
    <row r="86" spans="1:43" ht="13" x14ac:dyDescent="0.25">
      <c r="A86" s="15"/>
      <c r="B86" s="16"/>
      <c r="C86" s="16" t="s">
        <v>278</v>
      </c>
      <c r="D86" s="12" t="s">
        <v>279</v>
      </c>
      <c r="E86" s="12"/>
      <c r="F86" s="12"/>
      <c r="G86" s="12"/>
      <c r="H86" s="12">
        <f>SUM(H87:H103)</f>
        <v>0</v>
      </c>
      <c r="I86" s="12">
        <f>SUM(I87:I103)</f>
        <v>0</v>
      </c>
      <c r="J86" s="12">
        <f>H86+I86</f>
        <v>0</v>
      </c>
      <c r="K86" s="12"/>
      <c r="L86" s="12">
        <f>SUM(L87:L103)</f>
        <v>0.24684159999999999</v>
      </c>
      <c r="M86" s="12"/>
      <c r="P86" s="12">
        <f>IF(Q86="PR",J86,SUM(O87:O103))</f>
        <v>0</v>
      </c>
      <c r="Q86" s="12" t="s">
        <v>87</v>
      </c>
      <c r="R86" s="12">
        <f>IF(Q86="HS",H86,0)</f>
        <v>0</v>
      </c>
      <c r="S86" s="12">
        <f>IF(Q86="HS",I86-P86,0)</f>
        <v>0</v>
      </c>
      <c r="T86" s="12">
        <f>IF(Q86="PS",H86,0)</f>
        <v>0</v>
      </c>
      <c r="U86" s="12">
        <f>IF(Q86="PS",I86-P86,0)</f>
        <v>0</v>
      </c>
      <c r="V86" s="12">
        <f>IF(Q86="MP",H86,0)</f>
        <v>0</v>
      </c>
      <c r="W86" s="12">
        <f>IF(Q86="MP",I86-P86,0)</f>
        <v>0</v>
      </c>
      <c r="X86" s="12">
        <f>IF(Q86="OM",H86,0)</f>
        <v>0</v>
      </c>
      <c r="Y86" s="12">
        <v>771</v>
      </c>
      <c r="AI86">
        <f>SUM(Z87:Z103)</f>
        <v>0</v>
      </c>
      <c r="AJ86">
        <f>SUM(AA87:AA103)</f>
        <v>0</v>
      </c>
      <c r="AK86">
        <f>SUM(AB87:AB103)</f>
        <v>0</v>
      </c>
    </row>
    <row r="87" spans="1:43" ht="13" x14ac:dyDescent="0.25">
      <c r="A87" s="2" t="s">
        <v>280</v>
      </c>
      <c r="C87" s="1" t="s">
        <v>281</v>
      </c>
      <c r="D87" t="s">
        <v>282</v>
      </c>
      <c r="E87" t="s">
        <v>46</v>
      </c>
      <c r="F87">
        <v>8.56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2.1000000000000001E-4</v>
      </c>
      <c r="L87">
        <f>F87*K87</f>
        <v>1.7975999999999999E-3</v>
      </c>
      <c r="M87" t="s">
        <v>124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21</v>
      </c>
      <c r="AE87">
        <f>G87*AG87</f>
        <v>0</v>
      </c>
      <c r="AF87">
        <f>G87*(1-AG87)</f>
        <v>0</v>
      </c>
      <c r="AG87">
        <v>0.47242647058823528</v>
      </c>
      <c r="AM87">
        <f>F87*AE87</f>
        <v>0</v>
      </c>
      <c r="AN87">
        <f>F87*AF87</f>
        <v>0</v>
      </c>
      <c r="AO87" t="s">
        <v>283</v>
      </c>
      <c r="AP87" t="s">
        <v>284</v>
      </c>
      <c r="AQ87" s="12" t="s">
        <v>49</v>
      </c>
    </row>
    <row r="88" spans="1:43" ht="12.75" customHeight="1" x14ac:dyDescent="0.25">
      <c r="C88" s="14" t="s">
        <v>50</v>
      </c>
      <c r="D88" s="40" t="s">
        <v>285</v>
      </c>
      <c r="E88" s="40"/>
      <c r="F88" s="40"/>
      <c r="G88" s="40"/>
      <c r="H88" s="40"/>
      <c r="I88" s="40"/>
      <c r="J88" s="40"/>
      <c r="K88" s="40"/>
      <c r="L88" s="40"/>
      <c r="M88" s="40"/>
    </row>
    <row r="89" spans="1:43" ht="13" x14ac:dyDescent="0.25">
      <c r="A89" s="2" t="s">
        <v>286</v>
      </c>
      <c r="C89" s="1" t="s">
        <v>287</v>
      </c>
      <c r="D89" t="s">
        <v>288</v>
      </c>
      <c r="E89" t="s">
        <v>143</v>
      </c>
      <c r="F89">
        <v>0.23633999999999999</v>
      </c>
      <c r="G89">
        <v>0</v>
      </c>
      <c r="H89">
        <f>F89*AE89</f>
        <v>0</v>
      </c>
      <c r="I89">
        <f>J89-H89</f>
        <v>0</v>
      </c>
      <c r="J89">
        <f>F89*G89</f>
        <v>0</v>
      </c>
      <c r="K89">
        <v>0</v>
      </c>
      <c r="L89">
        <f>F89*K89</f>
        <v>0</v>
      </c>
      <c r="M89" t="s">
        <v>124</v>
      </c>
      <c r="N89">
        <v>5</v>
      </c>
      <c r="O89">
        <f>IF(N89=5,I89,0)</f>
        <v>0</v>
      </c>
      <c r="Z89">
        <f>IF(AD89=0,J89,0)</f>
        <v>0</v>
      </c>
      <c r="AA89">
        <f>IF(AD89=15,J89,0)</f>
        <v>0</v>
      </c>
      <c r="AB89">
        <f>IF(AD89=21,J89,0)</f>
        <v>0</v>
      </c>
      <c r="AD89">
        <v>21</v>
      </c>
      <c r="AE89">
        <f>G89*AG89</f>
        <v>0</v>
      </c>
      <c r="AF89">
        <f>G89*(1-AG89)</f>
        <v>0</v>
      </c>
      <c r="AG89">
        <v>0</v>
      </c>
      <c r="AM89">
        <f>F89*AE89</f>
        <v>0</v>
      </c>
      <c r="AN89">
        <f>F89*AF89</f>
        <v>0</v>
      </c>
      <c r="AO89" t="s">
        <v>283</v>
      </c>
      <c r="AP89" t="s">
        <v>284</v>
      </c>
      <c r="AQ89" s="12" t="s">
        <v>49</v>
      </c>
    </row>
    <row r="90" spans="1:43" ht="13" x14ac:dyDescent="0.25">
      <c r="A90" s="2" t="s">
        <v>289</v>
      </c>
      <c r="C90" s="1" t="s">
        <v>290</v>
      </c>
      <c r="D90" t="s">
        <v>291</v>
      </c>
      <c r="E90" t="s">
        <v>76</v>
      </c>
      <c r="F90">
        <v>2.1</v>
      </c>
      <c r="G90">
        <v>0</v>
      </c>
      <c r="H90">
        <f>F90*AE90</f>
        <v>0</v>
      </c>
      <c r="I90">
        <f>J90-H90</f>
        <v>0</v>
      </c>
      <c r="J90">
        <f>F90*G90</f>
        <v>0</v>
      </c>
      <c r="K90">
        <v>0</v>
      </c>
      <c r="L90">
        <f>F90*K90</f>
        <v>0</v>
      </c>
      <c r="M90" t="s">
        <v>47</v>
      </c>
      <c r="N90">
        <v>1</v>
      </c>
      <c r="O90">
        <f>IF(N90=5,I90,0)</f>
        <v>0</v>
      </c>
      <c r="Z90">
        <f>IF(AD90=0,J90,0)</f>
        <v>0</v>
      </c>
      <c r="AA90">
        <f>IF(AD90=15,J90,0)</f>
        <v>0</v>
      </c>
      <c r="AB90">
        <f>IF(AD90=21,J90,0)</f>
        <v>0</v>
      </c>
      <c r="AD90">
        <v>21</v>
      </c>
      <c r="AE90">
        <f>G90*AG90</f>
        <v>0</v>
      </c>
      <c r="AF90">
        <f>G90*(1-AG90)</f>
        <v>0</v>
      </c>
      <c r="AG90">
        <v>0.92991204925241855</v>
      </c>
      <c r="AM90">
        <f>F90*AE90</f>
        <v>0</v>
      </c>
      <c r="AN90">
        <f>F90*AF90</f>
        <v>0</v>
      </c>
      <c r="AO90" t="s">
        <v>283</v>
      </c>
      <c r="AP90" t="s">
        <v>284</v>
      </c>
      <c r="AQ90" s="12" t="s">
        <v>49</v>
      </c>
    </row>
    <row r="91" spans="1:43" ht="13" x14ac:dyDescent="0.25">
      <c r="D91" s="13" t="s">
        <v>292</v>
      </c>
      <c r="E91" s="13"/>
      <c r="F91" s="13">
        <v>2.1</v>
      </c>
    </row>
    <row r="92" spans="1:43" ht="13" x14ac:dyDescent="0.25">
      <c r="A92" s="2" t="s">
        <v>293</v>
      </c>
      <c r="C92" s="1" t="s">
        <v>294</v>
      </c>
      <c r="D92" t="s">
        <v>295</v>
      </c>
      <c r="E92" t="s">
        <v>46</v>
      </c>
      <c r="F92">
        <v>8.56</v>
      </c>
      <c r="G92">
        <v>0</v>
      </c>
      <c r="H92">
        <f>F92*AE92</f>
        <v>0</v>
      </c>
      <c r="I92">
        <f>J92-H92</f>
        <v>0</v>
      </c>
      <c r="J92">
        <f>F92*G92</f>
        <v>0</v>
      </c>
      <c r="K92">
        <v>8.0000000000000007E-5</v>
      </c>
      <c r="L92">
        <f>F92*K92</f>
        <v>6.8480000000000006E-4</v>
      </c>
      <c r="M92" t="s">
        <v>47</v>
      </c>
      <c r="N92">
        <v>1</v>
      </c>
      <c r="O92">
        <f>IF(N92=5,I92,0)</f>
        <v>0</v>
      </c>
      <c r="Z92">
        <f>IF(AD92=0,J92,0)</f>
        <v>0</v>
      </c>
      <c r="AA92">
        <f>IF(AD92=15,J92,0)</f>
        <v>0</v>
      </c>
      <c r="AB92">
        <f>IF(AD92=21,J92,0)</f>
        <v>0</v>
      </c>
      <c r="AD92">
        <v>21</v>
      </c>
      <c r="AE92">
        <f>G92*AG92</f>
        <v>0</v>
      </c>
      <c r="AF92">
        <f>G92*(1-AG92)</f>
        <v>0</v>
      </c>
      <c r="AG92">
        <v>0.58970398970398963</v>
      </c>
      <c r="AM92">
        <f>F92*AE92</f>
        <v>0</v>
      </c>
      <c r="AN92">
        <f>F92*AF92</f>
        <v>0</v>
      </c>
      <c r="AO92" t="s">
        <v>283</v>
      </c>
      <c r="AP92" t="s">
        <v>284</v>
      </c>
      <c r="AQ92" s="12" t="s">
        <v>49</v>
      </c>
    </row>
    <row r="93" spans="1:43" ht="12.75" customHeight="1" x14ac:dyDescent="0.25">
      <c r="C93" s="14" t="s">
        <v>50</v>
      </c>
      <c r="D93" s="40" t="s">
        <v>296</v>
      </c>
      <c r="E93" s="40"/>
      <c r="F93" s="40"/>
      <c r="G93" s="40"/>
      <c r="H93" s="40"/>
      <c r="I93" s="40"/>
      <c r="J93" s="40"/>
      <c r="K93" s="40"/>
      <c r="L93" s="40"/>
      <c r="M93" s="40"/>
    </row>
    <row r="94" spans="1:43" ht="13" x14ac:dyDescent="0.25">
      <c r="A94" s="2" t="s">
        <v>297</v>
      </c>
      <c r="C94" s="1" t="s">
        <v>298</v>
      </c>
      <c r="D94" t="s">
        <v>299</v>
      </c>
      <c r="E94" t="s">
        <v>46</v>
      </c>
      <c r="F94">
        <v>8.56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4.1999999999999997E-3</v>
      </c>
      <c r="L94">
        <f>F94*K94</f>
        <v>3.5951999999999998E-2</v>
      </c>
      <c r="M94" t="s">
        <v>47</v>
      </c>
      <c r="N94">
        <v>1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21</v>
      </c>
      <c r="AE94">
        <f>G94*AG94</f>
        <v>0</v>
      </c>
      <c r="AF94">
        <f>G94*(1-AG94)</f>
        <v>0</v>
      </c>
      <c r="AG94">
        <v>0.43522353017901982</v>
      </c>
      <c r="AM94">
        <f>F94*AE94</f>
        <v>0</v>
      </c>
      <c r="AN94">
        <f>F94*AF94</f>
        <v>0</v>
      </c>
      <c r="AO94" t="s">
        <v>283</v>
      </c>
      <c r="AP94" t="s">
        <v>284</v>
      </c>
      <c r="AQ94" s="12" t="s">
        <v>49</v>
      </c>
    </row>
    <row r="95" spans="1:43" ht="12.75" customHeight="1" x14ac:dyDescent="0.25">
      <c r="C95" s="14" t="s">
        <v>50</v>
      </c>
      <c r="D95" s="40" t="s">
        <v>300</v>
      </c>
      <c r="E95" s="40"/>
      <c r="F95" s="40"/>
      <c r="G95" s="40"/>
      <c r="H95" s="40"/>
      <c r="I95" s="40"/>
      <c r="J95" s="40"/>
      <c r="K95" s="40"/>
      <c r="L95" s="40"/>
      <c r="M95" s="40"/>
    </row>
    <row r="96" spans="1:43" ht="13" x14ac:dyDescent="0.25">
      <c r="A96" s="2" t="s">
        <v>301</v>
      </c>
      <c r="C96" s="1" t="s">
        <v>302</v>
      </c>
      <c r="D96" t="s">
        <v>303</v>
      </c>
      <c r="E96" t="s">
        <v>46</v>
      </c>
      <c r="F96">
        <v>9.4160000000000004</v>
      </c>
      <c r="G96">
        <v>0</v>
      </c>
      <c r="H96">
        <f>F96*AE96</f>
        <v>0</v>
      </c>
      <c r="I96">
        <f>J96-H96</f>
        <v>0</v>
      </c>
      <c r="J96">
        <f>F96*G96</f>
        <v>0</v>
      </c>
      <c r="K96">
        <v>1.9199999999999998E-2</v>
      </c>
      <c r="L96">
        <f>F96*K96</f>
        <v>0.18078720000000001</v>
      </c>
      <c r="M96" t="s">
        <v>47</v>
      </c>
      <c r="N96">
        <v>1</v>
      </c>
      <c r="O96">
        <f>IF(N96=5,I96,0)</f>
        <v>0</v>
      </c>
      <c r="Z96">
        <f>IF(AD96=0,J96,0)</f>
        <v>0</v>
      </c>
      <c r="AA96">
        <f>IF(AD96=15,J96,0)</f>
        <v>0</v>
      </c>
      <c r="AB96">
        <f>IF(AD96=21,J96,0)</f>
        <v>0</v>
      </c>
      <c r="AD96">
        <v>21</v>
      </c>
      <c r="AE96">
        <f>G96*AG96</f>
        <v>0</v>
      </c>
      <c r="AF96">
        <f>G96*(1-AG96)</f>
        <v>0</v>
      </c>
      <c r="AG96">
        <v>1</v>
      </c>
      <c r="AM96">
        <f>F96*AE96</f>
        <v>0</v>
      </c>
      <c r="AN96">
        <f>F96*AF96</f>
        <v>0</v>
      </c>
      <c r="AO96" t="s">
        <v>283</v>
      </c>
      <c r="AP96" t="s">
        <v>284</v>
      </c>
      <c r="AQ96" s="12" t="s">
        <v>49</v>
      </c>
    </row>
    <row r="97" spans="1:43" ht="13" x14ac:dyDescent="0.25">
      <c r="D97" s="13" t="s">
        <v>304</v>
      </c>
      <c r="E97" s="13"/>
      <c r="F97" s="13">
        <v>26.4</v>
      </c>
    </row>
    <row r="98" spans="1:43" ht="13" x14ac:dyDescent="0.25">
      <c r="D98" s="13" t="s">
        <v>305</v>
      </c>
      <c r="E98" s="13"/>
      <c r="F98" s="13">
        <v>9.4160000000000004</v>
      </c>
    </row>
    <row r="99" spans="1:43" ht="12.75" customHeight="1" x14ac:dyDescent="0.25">
      <c r="C99" s="14" t="s">
        <v>50</v>
      </c>
      <c r="D99" s="40" t="s">
        <v>306</v>
      </c>
      <c r="E99" s="40"/>
      <c r="F99" s="40"/>
      <c r="G99" s="40"/>
      <c r="H99" s="40"/>
      <c r="I99" s="40"/>
      <c r="J99" s="40"/>
      <c r="K99" s="40"/>
      <c r="L99" s="40"/>
      <c r="M99" s="40"/>
    </row>
    <row r="100" spans="1:43" ht="13" x14ac:dyDescent="0.25">
      <c r="A100" s="2" t="s">
        <v>307</v>
      </c>
      <c r="C100" s="1" t="s">
        <v>308</v>
      </c>
      <c r="D100" t="s">
        <v>309</v>
      </c>
      <c r="E100" t="s">
        <v>46</v>
      </c>
      <c r="F100">
        <v>13.81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0</v>
      </c>
      <c r="L100">
        <f>F100*K100</f>
        <v>0</v>
      </c>
      <c r="M100" t="s">
        <v>77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21</v>
      </c>
      <c r="AE100">
        <f>G100*AG100</f>
        <v>0</v>
      </c>
      <c r="AF100">
        <f>G100*(1-AG100)</f>
        <v>0</v>
      </c>
      <c r="AG100">
        <v>0</v>
      </c>
      <c r="AM100">
        <f>F100*AE100</f>
        <v>0</v>
      </c>
      <c r="AN100">
        <f>F100*AF100</f>
        <v>0</v>
      </c>
      <c r="AO100" t="s">
        <v>283</v>
      </c>
      <c r="AP100" t="s">
        <v>284</v>
      </c>
      <c r="AQ100" s="12" t="s">
        <v>49</v>
      </c>
    </row>
    <row r="101" spans="1:43" ht="13" x14ac:dyDescent="0.25">
      <c r="A101" s="2" t="s">
        <v>310</v>
      </c>
      <c r="C101" s="1" t="s">
        <v>311</v>
      </c>
      <c r="D101" t="s">
        <v>312</v>
      </c>
      <c r="E101" t="s">
        <v>313</v>
      </c>
      <c r="F101">
        <v>27.62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1E-3</v>
      </c>
      <c r="L101">
        <f>F101*K101</f>
        <v>2.7619999999999999E-2</v>
      </c>
      <c r="M101" t="s">
        <v>77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21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283</v>
      </c>
      <c r="AP101" t="s">
        <v>284</v>
      </c>
      <c r="AQ101" s="12" t="s">
        <v>49</v>
      </c>
    </row>
    <row r="102" spans="1:43" ht="13" x14ac:dyDescent="0.25">
      <c r="D102" s="13" t="s">
        <v>314</v>
      </c>
      <c r="E102" s="13"/>
      <c r="F102" s="13">
        <v>27.62</v>
      </c>
    </row>
    <row r="103" spans="1:43" ht="13" x14ac:dyDescent="0.25">
      <c r="A103" s="2" t="s">
        <v>315</v>
      </c>
      <c r="C103" s="1" t="s">
        <v>316</v>
      </c>
      <c r="D103" t="s">
        <v>317</v>
      </c>
      <c r="E103" t="s">
        <v>76</v>
      </c>
      <c r="F103">
        <v>21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0</v>
      </c>
      <c r="L103">
        <f>F103*K103</f>
        <v>0</v>
      </c>
      <c r="M103" t="s">
        <v>77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21</v>
      </c>
      <c r="AE103">
        <f>G103*AG103</f>
        <v>0</v>
      </c>
      <c r="AF103">
        <f>G103*(1-AG103)</f>
        <v>0</v>
      </c>
      <c r="AG103">
        <v>0</v>
      </c>
      <c r="AM103">
        <f>F103*AE103</f>
        <v>0</v>
      </c>
      <c r="AN103">
        <f>F103*AF103</f>
        <v>0</v>
      </c>
      <c r="AO103" t="s">
        <v>283</v>
      </c>
      <c r="AP103" t="s">
        <v>284</v>
      </c>
      <c r="AQ103" s="12" t="s">
        <v>49</v>
      </c>
    </row>
    <row r="104" spans="1:43" ht="12.75" customHeight="1" x14ac:dyDescent="0.25">
      <c r="C104" s="14" t="s">
        <v>50</v>
      </c>
      <c r="D104" s="40" t="s">
        <v>318</v>
      </c>
      <c r="E104" s="40"/>
      <c r="F104" s="40"/>
      <c r="G104" s="40"/>
      <c r="H104" s="40"/>
      <c r="I104" s="40"/>
      <c r="J104" s="40"/>
      <c r="K104" s="40"/>
      <c r="L104" s="40"/>
      <c r="M104" s="40"/>
    </row>
    <row r="105" spans="1:43" ht="13" x14ac:dyDescent="0.25">
      <c r="A105" s="15"/>
      <c r="B105" s="16"/>
      <c r="C105" s="16" t="s">
        <v>319</v>
      </c>
      <c r="D105" s="12" t="s">
        <v>320</v>
      </c>
      <c r="E105" s="12"/>
      <c r="F105" s="12"/>
      <c r="G105" s="12"/>
      <c r="H105" s="12">
        <f>SUM(H106:H115)</f>
        <v>0</v>
      </c>
      <c r="I105" s="12">
        <f>SUM(I106:I115)</f>
        <v>0</v>
      </c>
      <c r="J105" s="12">
        <f>H105+I105</f>
        <v>0</v>
      </c>
      <c r="K105" s="12"/>
      <c r="L105" s="12">
        <f>SUM(L106:L115)</f>
        <v>0.9897149999999999</v>
      </c>
      <c r="M105" s="12"/>
      <c r="P105" s="12">
        <f>IF(Q105="PR",J105,SUM(O106:O115))</f>
        <v>0</v>
      </c>
      <c r="Q105" s="12" t="s">
        <v>87</v>
      </c>
      <c r="R105" s="12">
        <f>IF(Q105="HS",H105,0)</f>
        <v>0</v>
      </c>
      <c r="S105" s="12">
        <f>IF(Q105="HS",I105-P105,0)</f>
        <v>0</v>
      </c>
      <c r="T105" s="12">
        <f>IF(Q105="PS",H105,0)</f>
        <v>0</v>
      </c>
      <c r="U105" s="12">
        <f>IF(Q105="PS",I105-P105,0)</f>
        <v>0</v>
      </c>
      <c r="V105" s="12">
        <f>IF(Q105="MP",H105,0)</f>
        <v>0</v>
      </c>
      <c r="W105" s="12">
        <f>IF(Q105="MP",I105-P105,0)</f>
        <v>0</v>
      </c>
      <c r="X105" s="12">
        <f>IF(Q105="OM",H105,0)</f>
        <v>0</v>
      </c>
      <c r="Y105" s="12">
        <v>781</v>
      </c>
      <c r="AI105">
        <f>SUM(Z106:Z115)</f>
        <v>0</v>
      </c>
      <c r="AJ105">
        <f>SUM(AA106:AA115)</f>
        <v>0</v>
      </c>
      <c r="AK105">
        <f>SUM(AB106:AB115)</f>
        <v>0</v>
      </c>
    </row>
    <row r="106" spans="1:43" ht="13" x14ac:dyDescent="0.25">
      <c r="A106" s="2" t="s">
        <v>321</v>
      </c>
      <c r="C106" s="1" t="s">
        <v>322</v>
      </c>
      <c r="D106" t="s">
        <v>323</v>
      </c>
      <c r="E106" t="s">
        <v>46</v>
      </c>
      <c r="F106">
        <v>40.5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3.81E-3</v>
      </c>
      <c r="L106">
        <f>F106*K106</f>
        <v>0.154305</v>
      </c>
      <c r="M106" t="s">
        <v>47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21</v>
      </c>
      <c r="AE106">
        <f>G106*AG106</f>
        <v>0</v>
      </c>
      <c r="AF106">
        <f>G106*(1-AG106)</f>
        <v>0</v>
      </c>
      <c r="AG106">
        <v>0.25836983619487602</v>
      </c>
      <c r="AM106">
        <f>F106*AE106</f>
        <v>0</v>
      </c>
      <c r="AN106">
        <f>F106*AF106</f>
        <v>0</v>
      </c>
      <c r="AO106" t="s">
        <v>324</v>
      </c>
      <c r="AP106" t="s">
        <v>325</v>
      </c>
      <c r="AQ106" s="12" t="s">
        <v>49</v>
      </c>
    </row>
    <row r="107" spans="1:43" ht="12.75" customHeight="1" x14ac:dyDescent="0.25">
      <c r="C107" s="14" t="s">
        <v>50</v>
      </c>
      <c r="D107" s="40" t="s">
        <v>326</v>
      </c>
      <c r="E107" s="40"/>
      <c r="F107" s="40"/>
      <c r="G107" s="40"/>
      <c r="H107" s="40"/>
      <c r="I107" s="40"/>
      <c r="J107" s="40"/>
      <c r="K107" s="40"/>
      <c r="L107" s="40"/>
      <c r="M107" s="40"/>
    </row>
    <row r="108" spans="1:43" ht="13" x14ac:dyDescent="0.25">
      <c r="A108" s="2" t="s">
        <v>327</v>
      </c>
      <c r="C108" s="1" t="s">
        <v>328</v>
      </c>
      <c r="D108" t="s">
        <v>329</v>
      </c>
      <c r="E108" t="s">
        <v>46</v>
      </c>
      <c r="F108">
        <v>44.55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1.8499999999999999E-2</v>
      </c>
      <c r="L108">
        <f>F108*K108</f>
        <v>0.82417499999999988</v>
      </c>
      <c r="M108" t="s">
        <v>47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21</v>
      </c>
      <c r="AE108">
        <f>G108*AG108</f>
        <v>0</v>
      </c>
      <c r="AF108">
        <f>G108*(1-AG108)</f>
        <v>0</v>
      </c>
      <c r="AG108">
        <v>1</v>
      </c>
      <c r="AM108">
        <f>F108*AE108</f>
        <v>0</v>
      </c>
      <c r="AN108">
        <f>F108*AF108</f>
        <v>0</v>
      </c>
      <c r="AO108" t="s">
        <v>324</v>
      </c>
      <c r="AP108" t="s">
        <v>325</v>
      </c>
      <c r="AQ108" s="12" t="s">
        <v>49</v>
      </c>
    </row>
    <row r="109" spans="1:43" ht="13" x14ac:dyDescent="0.25">
      <c r="D109" s="13" t="s">
        <v>330</v>
      </c>
      <c r="E109" s="13"/>
      <c r="F109" s="13">
        <v>88</v>
      </c>
    </row>
    <row r="110" spans="1:43" ht="13" x14ac:dyDescent="0.25">
      <c r="D110" s="13" t="s">
        <v>331</v>
      </c>
      <c r="E110" s="13"/>
      <c r="F110" s="13">
        <v>44.55</v>
      </c>
    </row>
    <row r="111" spans="1:43" ht="13" x14ac:dyDescent="0.25">
      <c r="A111" s="2" t="s">
        <v>332</v>
      </c>
      <c r="C111" s="1" t="s">
        <v>333</v>
      </c>
      <c r="D111" t="s">
        <v>334</v>
      </c>
      <c r="E111" t="s">
        <v>46</v>
      </c>
      <c r="F111">
        <v>40.5</v>
      </c>
      <c r="G111">
        <v>0</v>
      </c>
      <c r="H111">
        <f>F111*AE111</f>
        <v>0</v>
      </c>
      <c r="I111">
        <f>J111-H111</f>
        <v>0</v>
      </c>
      <c r="J111">
        <f>F111*G111</f>
        <v>0</v>
      </c>
      <c r="K111">
        <v>2.1000000000000001E-4</v>
      </c>
      <c r="L111">
        <f>F111*K111</f>
        <v>8.5050000000000004E-3</v>
      </c>
      <c r="M111" t="s">
        <v>77</v>
      </c>
      <c r="N111">
        <v>1</v>
      </c>
      <c r="O111">
        <f>IF(N111=5,I111,0)</f>
        <v>0</v>
      </c>
      <c r="Z111">
        <f>IF(AD111=0,J111,0)</f>
        <v>0</v>
      </c>
      <c r="AA111">
        <f>IF(AD111=15,J111,0)</f>
        <v>0</v>
      </c>
      <c r="AB111">
        <f>IF(AD111=21,J111,0)</f>
        <v>0</v>
      </c>
      <c r="AD111">
        <v>21</v>
      </c>
      <c r="AE111">
        <f>G111*AG111</f>
        <v>0</v>
      </c>
      <c r="AF111">
        <f>G111*(1-AG111)</f>
        <v>0</v>
      </c>
      <c r="AG111">
        <v>0.47736549165120601</v>
      </c>
      <c r="AM111">
        <f>F111*AE111</f>
        <v>0</v>
      </c>
      <c r="AN111">
        <f>F111*AF111</f>
        <v>0</v>
      </c>
      <c r="AO111" t="s">
        <v>324</v>
      </c>
      <c r="AP111" t="s">
        <v>325</v>
      </c>
      <c r="AQ111" s="12" t="s">
        <v>49</v>
      </c>
    </row>
    <row r="112" spans="1:43" ht="13" x14ac:dyDescent="0.25">
      <c r="A112" s="2" t="s">
        <v>335</v>
      </c>
      <c r="C112" s="1" t="s">
        <v>336</v>
      </c>
      <c r="D112" t="s">
        <v>337</v>
      </c>
      <c r="E112" t="s">
        <v>46</v>
      </c>
      <c r="F112">
        <v>40.5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0</v>
      </c>
      <c r="L112">
        <f>F112*K112</f>
        <v>0</v>
      </c>
      <c r="M112" t="s">
        <v>77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21</v>
      </c>
      <c r="AE112">
        <f>G112*AG112</f>
        <v>0</v>
      </c>
      <c r="AF112">
        <f>G112*(1-AG112)</f>
        <v>0</v>
      </c>
      <c r="AG112">
        <v>0</v>
      </c>
      <c r="AM112">
        <f>F112*AE112</f>
        <v>0</v>
      </c>
      <c r="AN112">
        <f>F112*AF112</f>
        <v>0</v>
      </c>
      <c r="AO112" t="s">
        <v>324</v>
      </c>
      <c r="AP112" t="s">
        <v>325</v>
      </c>
      <c r="AQ112" s="12" t="s">
        <v>49</v>
      </c>
    </row>
    <row r="113" spans="1:43" ht="13" x14ac:dyDescent="0.25">
      <c r="A113" s="2" t="s">
        <v>338</v>
      </c>
      <c r="C113" s="1" t="s">
        <v>339</v>
      </c>
      <c r="D113" t="s">
        <v>340</v>
      </c>
      <c r="E113" t="s">
        <v>76</v>
      </c>
      <c r="F113">
        <v>21</v>
      </c>
      <c r="G113">
        <v>0</v>
      </c>
      <c r="H113">
        <f>F113*AE113</f>
        <v>0</v>
      </c>
      <c r="I113">
        <f>J113-H113</f>
        <v>0</v>
      </c>
      <c r="J113">
        <f>F113*G113</f>
        <v>0</v>
      </c>
      <c r="K113">
        <v>1.2999999999999999E-4</v>
      </c>
      <c r="L113">
        <f>F113*K113</f>
        <v>2.7299999999999998E-3</v>
      </c>
      <c r="M113" t="s">
        <v>77</v>
      </c>
      <c r="N113">
        <v>1</v>
      </c>
      <c r="O113">
        <f>IF(N113=5,I113,0)</f>
        <v>0</v>
      </c>
      <c r="Z113">
        <f>IF(AD113=0,J113,0)</f>
        <v>0</v>
      </c>
      <c r="AA113">
        <f>IF(AD113=15,J113,0)</f>
        <v>0</v>
      </c>
      <c r="AB113">
        <f>IF(AD113=21,J113,0)</f>
        <v>0</v>
      </c>
      <c r="AD113">
        <v>21</v>
      </c>
      <c r="AE113">
        <f>G113*AG113</f>
        <v>0</v>
      </c>
      <c r="AF113">
        <f>G113*(1-AG113)</f>
        <v>0</v>
      </c>
      <c r="AG113">
        <v>0.66025125628140691</v>
      </c>
      <c r="AM113">
        <f>F113*AE113</f>
        <v>0</v>
      </c>
      <c r="AN113">
        <f>F113*AF113</f>
        <v>0</v>
      </c>
      <c r="AO113" t="s">
        <v>324</v>
      </c>
      <c r="AP113" t="s">
        <v>325</v>
      </c>
      <c r="AQ113" s="12" t="s">
        <v>49</v>
      </c>
    </row>
    <row r="114" spans="1:43" ht="13" x14ac:dyDescent="0.25">
      <c r="A114" s="2" t="s">
        <v>341</v>
      </c>
      <c r="C114" s="1" t="s">
        <v>342</v>
      </c>
      <c r="D114" t="s">
        <v>343</v>
      </c>
      <c r="E114" t="s">
        <v>99</v>
      </c>
      <c r="F114">
        <v>11</v>
      </c>
      <c r="G114">
        <v>0</v>
      </c>
      <c r="H114">
        <f>F114*AE114</f>
        <v>0</v>
      </c>
      <c r="I114">
        <f>J114-H114</f>
        <v>0</v>
      </c>
      <c r="J114">
        <f>F114*G114</f>
        <v>0</v>
      </c>
      <c r="K114">
        <v>0</v>
      </c>
      <c r="L114">
        <f>F114*K114</f>
        <v>0</v>
      </c>
      <c r="M114" t="s">
        <v>77</v>
      </c>
      <c r="N114">
        <v>1</v>
      </c>
      <c r="O114">
        <f>IF(N114=5,I114,0)</f>
        <v>0</v>
      </c>
      <c r="Z114">
        <f>IF(AD114=0,J114,0)</f>
        <v>0</v>
      </c>
      <c r="AA114">
        <f>IF(AD114=15,J114,0)</f>
        <v>0</v>
      </c>
      <c r="AB114">
        <f>IF(AD114=21,J114,0)</f>
        <v>0</v>
      </c>
      <c r="AD114">
        <v>21</v>
      </c>
      <c r="AE114">
        <f>G114*AG114</f>
        <v>0</v>
      </c>
      <c r="AF114">
        <f>G114*(1-AG114)</f>
        <v>0</v>
      </c>
      <c r="AG114">
        <v>5.8054711246200603E-2</v>
      </c>
      <c r="AM114">
        <f>F114*AE114</f>
        <v>0</v>
      </c>
      <c r="AN114">
        <f>F114*AF114</f>
        <v>0</v>
      </c>
      <c r="AO114" t="s">
        <v>324</v>
      </c>
      <c r="AP114" t="s">
        <v>325</v>
      </c>
      <c r="AQ114" s="12" t="s">
        <v>49</v>
      </c>
    </row>
    <row r="115" spans="1:43" ht="13" x14ac:dyDescent="0.25">
      <c r="A115" s="2" t="s">
        <v>344</v>
      </c>
      <c r="C115" s="1" t="s">
        <v>345</v>
      </c>
      <c r="D115" t="s">
        <v>346</v>
      </c>
      <c r="E115" t="s">
        <v>143</v>
      </c>
      <c r="F115">
        <v>0.98973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77</v>
      </c>
      <c r="N115">
        <v>5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21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324</v>
      </c>
      <c r="AP115" t="s">
        <v>325</v>
      </c>
      <c r="AQ115" s="12" t="s">
        <v>49</v>
      </c>
    </row>
    <row r="116" spans="1:43" ht="13" x14ac:dyDescent="0.25">
      <c r="A116" s="15"/>
      <c r="B116" s="16"/>
      <c r="C116" s="16" t="s">
        <v>347</v>
      </c>
      <c r="D116" s="12" t="s">
        <v>348</v>
      </c>
      <c r="E116" s="12"/>
      <c r="F116" s="12"/>
      <c r="G116" s="12"/>
      <c r="H116" s="12">
        <f>SUM(H117:H121)</f>
        <v>0</v>
      </c>
      <c r="I116" s="12">
        <f>SUM(I117:I121)</f>
        <v>0</v>
      </c>
      <c r="J116" s="12">
        <f>H116+I116</f>
        <v>0</v>
      </c>
      <c r="K116" s="12"/>
      <c r="L116" s="12">
        <f>SUM(L117:L121)</f>
        <v>1.0139999999999999E-3</v>
      </c>
      <c r="M116" s="12"/>
      <c r="P116" s="12">
        <f>IF(Q116="PR",J116,SUM(O117:O121))</f>
        <v>0</v>
      </c>
      <c r="Q116" s="12" t="s">
        <v>87</v>
      </c>
      <c r="R116" s="12">
        <f>IF(Q116="HS",H116,0)</f>
        <v>0</v>
      </c>
      <c r="S116" s="12">
        <f>IF(Q116="HS",I116-P116,0)</f>
        <v>0</v>
      </c>
      <c r="T116" s="12">
        <f>IF(Q116="PS",H116,0)</f>
        <v>0</v>
      </c>
      <c r="U116" s="12">
        <f>IF(Q116="PS",I116-P116,0)</f>
        <v>0</v>
      </c>
      <c r="V116" s="12">
        <f>IF(Q116="MP",H116,0)</f>
        <v>0</v>
      </c>
      <c r="W116" s="12">
        <f>IF(Q116="MP",I116-P116,0)</f>
        <v>0</v>
      </c>
      <c r="X116" s="12">
        <f>IF(Q116="OM",H116,0)</f>
        <v>0</v>
      </c>
      <c r="Y116" s="12">
        <v>783</v>
      </c>
      <c r="AI116">
        <f>SUM(Z117:Z121)</f>
        <v>0</v>
      </c>
      <c r="AJ116">
        <f>SUM(AA117:AA121)</f>
        <v>0</v>
      </c>
      <c r="AK116">
        <f>SUM(AB117:AB121)</f>
        <v>0</v>
      </c>
    </row>
    <row r="117" spans="1:43" ht="13" x14ac:dyDescent="0.25">
      <c r="A117" s="2" t="s">
        <v>349</v>
      </c>
      <c r="C117" s="1" t="s">
        <v>350</v>
      </c>
      <c r="D117" t="s">
        <v>351</v>
      </c>
      <c r="E117" t="s">
        <v>46</v>
      </c>
      <c r="F117">
        <v>1.3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3.1E-4</v>
      </c>
      <c r="L117">
        <f>F117*K117</f>
        <v>4.0299999999999998E-4</v>
      </c>
      <c r="M117" t="s">
        <v>47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21</v>
      </c>
      <c r="AE117">
        <f>G117*AG117</f>
        <v>0</v>
      </c>
      <c r="AF117">
        <f>G117*(1-AG117)</f>
        <v>0</v>
      </c>
      <c r="AG117">
        <v>0.14429629629629631</v>
      </c>
      <c r="AM117">
        <f>F117*AE117</f>
        <v>0</v>
      </c>
      <c r="AN117">
        <f>F117*AF117</f>
        <v>0</v>
      </c>
      <c r="AO117" t="s">
        <v>352</v>
      </c>
      <c r="AP117" t="s">
        <v>325</v>
      </c>
      <c r="AQ117" s="12" t="s">
        <v>49</v>
      </c>
    </row>
    <row r="118" spans="1:43" ht="13" x14ac:dyDescent="0.25">
      <c r="A118" s="2" t="s">
        <v>353</v>
      </c>
      <c r="C118" s="1" t="s">
        <v>354</v>
      </c>
      <c r="D118" t="s">
        <v>355</v>
      </c>
      <c r="E118" t="s">
        <v>46</v>
      </c>
      <c r="F118">
        <v>1.3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1.4999999999999999E-4</v>
      </c>
      <c r="L118">
        <f>F118*K118</f>
        <v>1.95E-4</v>
      </c>
      <c r="M118" t="s">
        <v>47</v>
      </c>
      <c r="N118">
        <v>1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21</v>
      </c>
      <c r="AE118">
        <f>G118*AG118</f>
        <v>0</v>
      </c>
      <c r="AF118">
        <f>G118*(1-AG118)</f>
        <v>0</v>
      </c>
      <c r="AG118">
        <v>0.35297297297297298</v>
      </c>
      <c r="AM118">
        <f>F118*AE118</f>
        <v>0</v>
      </c>
      <c r="AN118">
        <f>F118*AF118</f>
        <v>0</v>
      </c>
      <c r="AO118" t="s">
        <v>352</v>
      </c>
      <c r="AP118" t="s">
        <v>325</v>
      </c>
      <c r="AQ118" s="12" t="s">
        <v>49</v>
      </c>
    </row>
    <row r="119" spans="1:43" ht="12.75" customHeight="1" x14ac:dyDescent="0.25">
      <c r="C119" s="14" t="s">
        <v>50</v>
      </c>
      <c r="D119" s="40" t="s">
        <v>356</v>
      </c>
      <c r="E119" s="40"/>
      <c r="F119" s="40"/>
      <c r="G119" s="40"/>
      <c r="H119" s="40"/>
      <c r="I119" s="40"/>
      <c r="J119" s="40"/>
      <c r="K119" s="40"/>
      <c r="L119" s="40"/>
      <c r="M119" s="40"/>
    </row>
    <row r="120" spans="1:43" ht="13" x14ac:dyDescent="0.25">
      <c r="A120" s="2" t="s">
        <v>357</v>
      </c>
      <c r="C120" s="1" t="s">
        <v>358</v>
      </c>
      <c r="D120" t="s">
        <v>359</v>
      </c>
      <c r="E120" t="s">
        <v>46</v>
      </c>
      <c r="F120">
        <v>1.3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8.0000000000000007E-5</v>
      </c>
      <c r="L120">
        <f>F120*K120</f>
        <v>1.0399999999999999E-4</v>
      </c>
      <c r="M120" t="s">
        <v>47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21</v>
      </c>
      <c r="AE120">
        <f>G120*AG120</f>
        <v>0</v>
      </c>
      <c r="AF120">
        <f>G120*(1-AG120)</f>
        <v>0</v>
      </c>
      <c r="AG120">
        <v>0.14021753374393919</v>
      </c>
      <c r="AM120">
        <f>F120*AE120</f>
        <v>0</v>
      </c>
      <c r="AN120">
        <f>F120*AF120</f>
        <v>0</v>
      </c>
      <c r="AO120" t="s">
        <v>352</v>
      </c>
      <c r="AP120" t="s">
        <v>325</v>
      </c>
      <c r="AQ120" s="12" t="s">
        <v>49</v>
      </c>
    </row>
    <row r="121" spans="1:43" ht="13" x14ac:dyDescent="0.25">
      <c r="A121" s="2" t="s">
        <v>360</v>
      </c>
      <c r="C121" s="1" t="s">
        <v>361</v>
      </c>
      <c r="D121" t="s">
        <v>362</v>
      </c>
      <c r="E121" t="s">
        <v>46</v>
      </c>
      <c r="F121">
        <v>1.3</v>
      </c>
      <c r="G121">
        <v>0</v>
      </c>
      <c r="H121">
        <f>F121*AE121</f>
        <v>0</v>
      </c>
      <c r="I121">
        <f>J121-H121</f>
        <v>0</v>
      </c>
      <c r="J121">
        <f>F121*G121</f>
        <v>0</v>
      </c>
      <c r="K121">
        <v>2.4000000000000001E-4</v>
      </c>
      <c r="L121">
        <f>F121*K121</f>
        <v>3.1199999999999999E-4</v>
      </c>
      <c r="M121" t="s">
        <v>47</v>
      </c>
      <c r="N121">
        <v>1</v>
      </c>
      <c r="O121">
        <f>IF(N121=5,I121,0)</f>
        <v>0</v>
      </c>
      <c r="Z121">
        <f>IF(AD121=0,J121,0)</f>
        <v>0</v>
      </c>
      <c r="AA121">
        <f>IF(AD121=15,J121,0)</f>
        <v>0</v>
      </c>
      <c r="AB121">
        <f>IF(AD121=21,J121,0)</f>
        <v>0</v>
      </c>
      <c r="AD121">
        <v>21</v>
      </c>
      <c r="AE121">
        <f>G121*AG121</f>
        <v>0</v>
      </c>
      <c r="AF121">
        <f>G121*(1-AG121)</f>
        <v>0</v>
      </c>
      <c r="AG121">
        <v>0.19156227178248419</v>
      </c>
      <c r="AM121">
        <f>F121*AE121</f>
        <v>0</v>
      </c>
      <c r="AN121">
        <f>F121*AF121</f>
        <v>0</v>
      </c>
      <c r="AO121" t="s">
        <v>352</v>
      </c>
      <c r="AP121" t="s">
        <v>325</v>
      </c>
      <c r="AQ121" s="12" t="s">
        <v>49</v>
      </c>
    </row>
    <row r="122" spans="1:43" ht="12.75" customHeight="1" x14ac:dyDescent="0.25">
      <c r="C122" s="14" t="s">
        <v>50</v>
      </c>
      <c r="D122" s="40" t="s">
        <v>363</v>
      </c>
      <c r="E122" s="40"/>
      <c r="F122" s="40"/>
      <c r="G122" s="40"/>
      <c r="H122" s="40"/>
      <c r="I122" s="40"/>
      <c r="J122" s="40"/>
      <c r="K122" s="40"/>
      <c r="L122" s="40"/>
      <c r="M122" s="40"/>
    </row>
    <row r="123" spans="1:43" ht="13" x14ac:dyDescent="0.25">
      <c r="A123" s="15"/>
      <c r="B123" s="16"/>
      <c r="C123" s="16" t="s">
        <v>364</v>
      </c>
      <c r="D123" s="12" t="s">
        <v>365</v>
      </c>
      <c r="E123" s="12"/>
      <c r="F123" s="12"/>
      <c r="G123" s="12"/>
      <c r="H123" s="12">
        <f>SUM(H124:H132)</f>
        <v>0</v>
      </c>
      <c r="I123" s="12">
        <f>SUM(I124:I132)</f>
        <v>0</v>
      </c>
      <c r="J123" s="12">
        <f>H123+I123</f>
        <v>0</v>
      </c>
      <c r="K123" s="12"/>
      <c r="L123" s="12">
        <f>SUM(L124:L132)</f>
        <v>4.9266799999999999E-2</v>
      </c>
      <c r="M123" s="12"/>
      <c r="P123" s="12">
        <f>IF(Q123="PR",J123,SUM(O124:O132))</f>
        <v>0</v>
      </c>
      <c r="Q123" s="12" t="s">
        <v>87</v>
      </c>
      <c r="R123" s="12">
        <f>IF(Q123="HS",H123,0)</f>
        <v>0</v>
      </c>
      <c r="S123" s="12">
        <f>IF(Q123="HS",I123-P123,0)</f>
        <v>0</v>
      </c>
      <c r="T123" s="12">
        <f>IF(Q123="PS",H123,0)</f>
        <v>0</v>
      </c>
      <c r="U123" s="12">
        <f>IF(Q123="PS",I123-P123,0)</f>
        <v>0</v>
      </c>
      <c r="V123" s="12">
        <f>IF(Q123="MP",H123,0)</f>
        <v>0</v>
      </c>
      <c r="W123" s="12">
        <f>IF(Q123="MP",I123-P123,0)</f>
        <v>0</v>
      </c>
      <c r="X123" s="12">
        <f>IF(Q123="OM",H123,0)</f>
        <v>0</v>
      </c>
      <c r="Y123" s="12">
        <v>784</v>
      </c>
      <c r="AI123">
        <f>SUM(Z124:Z132)</f>
        <v>0</v>
      </c>
      <c r="AJ123">
        <f>SUM(AA124:AA132)</f>
        <v>0</v>
      </c>
      <c r="AK123">
        <f>SUM(AB124:AB132)</f>
        <v>0</v>
      </c>
    </row>
    <row r="124" spans="1:43" ht="13" x14ac:dyDescent="0.25">
      <c r="A124" s="2" t="s">
        <v>366</v>
      </c>
      <c r="C124" s="1" t="s">
        <v>367</v>
      </c>
      <c r="D124" t="s">
        <v>368</v>
      </c>
      <c r="E124" t="s">
        <v>46</v>
      </c>
      <c r="F124">
        <v>59.56</v>
      </c>
      <c r="G124">
        <v>0</v>
      </c>
      <c r="H124">
        <f>F124*AE124</f>
        <v>0</v>
      </c>
      <c r="I124">
        <f>J124-H124</f>
        <v>0</v>
      </c>
      <c r="J124">
        <f>F124*G124</f>
        <v>0</v>
      </c>
      <c r="K124">
        <v>6.9999999999999994E-5</v>
      </c>
      <c r="L124">
        <f>F124*K124</f>
        <v>4.1691999999999996E-3</v>
      </c>
      <c r="M124" t="s">
        <v>47</v>
      </c>
      <c r="N124">
        <v>1</v>
      </c>
      <c r="O124">
        <f>IF(N124=5,I124,0)</f>
        <v>0</v>
      </c>
      <c r="Z124">
        <f>IF(AD124=0,J124,0)</f>
        <v>0</v>
      </c>
      <c r="AA124">
        <f>IF(AD124=15,J124,0)</f>
        <v>0</v>
      </c>
      <c r="AB124">
        <f>IF(AD124=21,J124,0)</f>
        <v>0</v>
      </c>
      <c r="AD124">
        <v>21</v>
      </c>
      <c r="AE124">
        <f>G124*AG124</f>
        <v>0</v>
      </c>
      <c r="AF124">
        <f>G124*(1-AG124)</f>
        <v>0</v>
      </c>
      <c r="AG124">
        <v>0.30282258064516121</v>
      </c>
      <c r="AM124">
        <f>F124*AE124</f>
        <v>0</v>
      </c>
      <c r="AN124">
        <f>F124*AF124</f>
        <v>0</v>
      </c>
      <c r="AO124" t="s">
        <v>369</v>
      </c>
      <c r="AP124" t="s">
        <v>325</v>
      </c>
      <c r="AQ124" s="12" t="s">
        <v>49</v>
      </c>
    </row>
    <row r="125" spans="1:43" ht="12.75" customHeight="1" x14ac:dyDescent="0.25">
      <c r="C125" s="14" t="s">
        <v>50</v>
      </c>
      <c r="D125" s="40" t="s">
        <v>370</v>
      </c>
      <c r="E125" s="40"/>
      <c r="F125" s="40"/>
      <c r="G125" s="40"/>
      <c r="H125" s="40"/>
      <c r="I125" s="40"/>
      <c r="J125" s="40"/>
      <c r="K125" s="40"/>
      <c r="L125" s="40"/>
      <c r="M125" s="40"/>
    </row>
    <row r="126" spans="1:43" ht="13" x14ac:dyDescent="0.25">
      <c r="A126" s="2" t="s">
        <v>371</v>
      </c>
      <c r="C126" s="1" t="s">
        <v>372</v>
      </c>
      <c r="D126" t="s">
        <v>373</v>
      </c>
      <c r="E126" t="s">
        <v>46</v>
      </c>
      <c r="F126">
        <v>10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2.0000000000000002E-5</v>
      </c>
      <c r="L126">
        <f>F126*K126</f>
        <v>2.0000000000000001E-4</v>
      </c>
      <c r="M126" t="s">
        <v>47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21</v>
      </c>
      <c r="AE126">
        <f>G126*AG126</f>
        <v>0</v>
      </c>
      <c r="AF126">
        <f>G126*(1-AG126)</f>
        <v>0</v>
      </c>
      <c r="AG126">
        <v>0.25960591133004918</v>
      </c>
      <c r="AM126">
        <f>F126*AE126</f>
        <v>0</v>
      </c>
      <c r="AN126">
        <f>F126*AF126</f>
        <v>0</v>
      </c>
      <c r="AO126" t="s">
        <v>369</v>
      </c>
      <c r="AP126" t="s">
        <v>325</v>
      </c>
      <c r="AQ126" s="12" t="s">
        <v>49</v>
      </c>
    </row>
    <row r="127" spans="1:43" ht="12.75" customHeight="1" x14ac:dyDescent="0.25">
      <c r="C127" s="14" t="s">
        <v>50</v>
      </c>
      <c r="D127" s="40" t="s">
        <v>374</v>
      </c>
      <c r="E127" s="40"/>
      <c r="F127" s="40"/>
      <c r="G127" s="40"/>
      <c r="H127" s="40"/>
      <c r="I127" s="40"/>
      <c r="J127" s="40"/>
      <c r="K127" s="40"/>
      <c r="L127" s="40"/>
      <c r="M127" s="40"/>
    </row>
    <row r="128" spans="1:43" ht="13" x14ac:dyDescent="0.25">
      <c r="A128" s="2" t="s">
        <v>375</v>
      </c>
      <c r="C128" s="1" t="s">
        <v>376</v>
      </c>
      <c r="D128" t="s">
        <v>377</v>
      </c>
      <c r="E128" t="s">
        <v>46</v>
      </c>
      <c r="F128">
        <v>59.56</v>
      </c>
      <c r="G128">
        <v>0</v>
      </c>
      <c r="H128">
        <f>F128*AE128</f>
        <v>0</v>
      </c>
      <c r="I128">
        <f>J128-H128</f>
        <v>0</v>
      </c>
      <c r="J128">
        <f>F128*G128</f>
        <v>0</v>
      </c>
      <c r="K128">
        <v>0</v>
      </c>
      <c r="L128">
        <f>F128*K128</f>
        <v>0</v>
      </c>
      <c r="M128" t="s">
        <v>65</v>
      </c>
      <c r="N128">
        <v>1</v>
      </c>
      <c r="O128">
        <f>IF(N128=5,I128,0)</f>
        <v>0</v>
      </c>
      <c r="Z128">
        <f>IF(AD128=0,J128,0)</f>
        <v>0</v>
      </c>
      <c r="AA128">
        <f>IF(AD128=15,J128,0)</f>
        <v>0</v>
      </c>
      <c r="AB128">
        <f>IF(AD128=21,J128,0)</f>
        <v>0</v>
      </c>
      <c r="AD128">
        <v>21</v>
      </c>
      <c r="AE128">
        <f>G128*AG128</f>
        <v>0</v>
      </c>
      <c r="AF128">
        <f>G128*(1-AG128)</f>
        <v>0</v>
      </c>
      <c r="AG128">
        <v>2.7086924402856438E-3</v>
      </c>
      <c r="AM128">
        <f>F128*AE128</f>
        <v>0</v>
      </c>
      <c r="AN128">
        <f>F128*AF128</f>
        <v>0</v>
      </c>
      <c r="AO128" t="s">
        <v>369</v>
      </c>
      <c r="AP128" t="s">
        <v>325</v>
      </c>
      <c r="AQ128" s="12" t="s">
        <v>49</v>
      </c>
    </row>
    <row r="129" spans="1:43" ht="13" x14ac:dyDescent="0.25">
      <c r="D129" s="13" t="s">
        <v>378</v>
      </c>
      <c r="E129" s="13"/>
      <c r="F129" s="13">
        <v>66.75</v>
      </c>
    </row>
    <row r="130" spans="1:43" ht="13" x14ac:dyDescent="0.25">
      <c r="A130" s="2" t="s">
        <v>379</v>
      </c>
      <c r="C130" s="1" t="s">
        <v>380</v>
      </c>
      <c r="D130" t="s">
        <v>381</v>
      </c>
      <c r="E130" t="s">
        <v>46</v>
      </c>
      <c r="F130">
        <v>59.56</v>
      </c>
      <c r="G130">
        <v>0</v>
      </c>
      <c r="H130">
        <f>F130*AE130</f>
        <v>0</v>
      </c>
      <c r="I130">
        <f>J130-H130</f>
        <v>0</v>
      </c>
      <c r="J130">
        <f>F130*G130</f>
        <v>0</v>
      </c>
      <c r="K130">
        <v>0</v>
      </c>
      <c r="L130">
        <f>F130*K130</f>
        <v>0</v>
      </c>
      <c r="M130" t="s">
        <v>65</v>
      </c>
      <c r="N130">
        <v>1</v>
      </c>
      <c r="O130">
        <f>IF(N130=5,I130,0)</f>
        <v>0</v>
      </c>
      <c r="Z130">
        <f>IF(AD130=0,J130,0)</f>
        <v>0</v>
      </c>
      <c r="AA130">
        <f>IF(AD130=15,J130,0)</f>
        <v>0</v>
      </c>
      <c r="AB130">
        <f>IF(AD130=21,J130,0)</f>
        <v>0</v>
      </c>
      <c r="AD130">
        <v>21</v>
      </c>
      <c r="AE130">
        <f>G130*AG130</f>
        <v>0</v>
      </c>
      <c r="AF130">
        <f>G130*(1-AG130)</f>
        <v>0</v>
      </c>
      <c r="AG130">
        <v>0</v>
      </c>
      <c r="AM130">
        <f>F130*AE130</f>
        <v>0</v>
      </c>
      <c r="AN130">
        <f>F130*AF130</f>
        <v>0</v>
      </c>
      <c r="AO130" t="s">
        <v>369</v>
      </c>
      <c r="AP130" t="s">
        <v>325</v>
      </c>
      <c r="AQ130" s="12" t="s">
        <v>49</v>
      </c>
    </row>
    <row r="131" spans="1:43" ht="13" x14ac:dyDescent="0.25">
      <c r="A131" s="2" t="s">
        <v>382</v>
      </c>
      <c r="C131" s="1" t="s">
        <v>383</v>
      </c>
      <c r="D131" t="s">
        <v>384</v>
      </c>
      <c r="E131" t="s">
        <v>46</v>
      </c>
      <c r="F131">
        <v>50</v>
      </c>
      <c r="G131">
        <v>0</v>
      </c>
      <c r="H131">
        <f>F131*AE131</f>
        <v>0</v>
      </c>
      <c r="I131">
        <f>J131-H131</f>
        <v>0</v>
      </c>
      <c r="J131">
        <f>F131*G131</f>
        <v>0</v>
      </c>
      <c r="K131">
        <v>3.5E-4</v>
      </c>
      <c r="L131">
        <f>F131*K131</f>
        <v>1.7500000000000002E-2</v>
      </c>
      <c r="M131" t="s">
        <v>65</v>
      </c>
      <c r="N131">
        <v>1</v>
      </c>
      <c r="O131">
        <f>IF(N131=5,I131,0)</f>
        <v>0</v>
      </c>
      <c r="Z131">
        <f>IF(AD131=0,J131,0)</f>
        <v>0</v>
      </c>
      <c r="AA131">
        <f>IF(AD131=15,J131,0)</f>
        <v>0</v>
      </c>
      <c r="AB131">
        <f>IF(AD131=21,J131,0)</f>
        <v>0</v>
      </c>
      <c r="AD131">
        <v>21</v>
      </c>
      <c r="AE131">
        <f>G131*AG131</f>
        <v>0</v>
      </c>
      <c r="AF131">
        <f>G131*(1-AG131)</f>
        <v>0</v>
      </c>
      <c r="AG131">
        <v>0.60662983425414352</v>
      </c>
      <c r="AM131">
        <f>F131*AE131</f>
        <v>0</v>
      </c>
      <c r="AN131">
        <f>F131*AF131</f>
        <v>0</v>
      </c>
      <c r="AO131" t="s">
        <v>369</v>
      </c>
      <c r="AP131" t="s">
        <v>325</v>
      </c>
      <c r="AQ131" s="12" t="s">
        <v>49</v>
      </c>
    </row>
    <row r="132" spans="1:43" ht="13" x14ac:dyDescent="0.25">
      <c r="A132" s="2" t="s">
        <v>385</v>
      </c>
      <c r="C132" s="1" t="s">
        <v>386</v>
      </c>
      <c r="D132" t="s">
        <v>387</v>
      </c>
      <c r="E132" t="s">
        <v>46</v>
      </c>
      <c r="F132">
        <v>59.56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4.6000000000000001E-4</v>
      </c>
      <c r="L132">
        <f>F132*K132</f>
        <v>2.7397600000000001E-2</v>
      </c>
      <c r="M132" t="s">
        <v>65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21</v>
      </c>
      <c r="AE132">
        <f>G132*AG132</f>
        <v>0</v>
      </c>
      <c r="AF132">
        <f>G132*(1-AG132)</f>
        <v>0</v>
      </c>
      <c r="AG132">
        <v>0.34121140142517808</v>
      </c>
      <c r="AM132">
        <f>F132*AE132</f>
        <v>0</v>
      </c>
      <c r="AN132">
        <f>F132*AF132</f>
        <v>0</v>
      </c>
      <c r="AO132" t="s">
        <v>369</v>
      </c>
      <c r="AP132" t="s">
        <v>325</v>
      </c>
      <c r="AQ132" s="12" t="s">
        <v>49</v>
      </c>
    </row>
    <row r="133" spans="1:43" ht="13" x14ac:dyDescent="0.25">
      <c r="A133" s="15"/>
      <c r="B133" s="16"/>
      <c r="C133" s="16" t="s">
        <v>88</v>
      </c>
      <c r="D133" s="12" t="s">
        <v>388</v>
      </c>
      <c r="E133" s="12"/>
      <c r="F133" s="12"/>
      <c r="G133" s="12"/>
      <c r="H133" s="12">
        <f>SUM(H134:H135)</f>
        <v>0</v>
      </c>
      <c r="I133" s="12">
        <f>SUM(I134:I135)</f>
        <v>0</v>
      </c>
      <c r="J133" s="12">
        <f>H133+I133</f>
        <v>0</v>
      </c>
      <c r="K133" s="12"/>
      <c r="L133" s="12">
        <f>SUM(L134:L135)</f>
        <v>0</v>
      </c>
      <c r="M133" s="12"/>
      <c r="P133" s="12">
        <f>IF(Q133="PR",J133,SUM(O134:O135))</f>
        <v>0</v>
      </c>
      <c r="Q133" s="12" t="s">
        <v>42</v>
      </c>
      <c r="R133" s="12">
        <f>IF(Q133="HS",H133,0)</f>
        <v>0</v>
      </c>
      <c r="S133" s="12">
        <f>IF(Q133="HS",I133-P133,0)</f>
        <v>0</v>
      </c>
      <c r="T133" s="12">
        <f>IF(Q133="PS",H133,0)</f>
        <v>0</v>
      </c>
      <c r="U133" s="12">
        <f>IF(Q133="PS",I133-P133,0)</f>
        <v>0</v>
      </c>
      <c r="V133" s="12">
        <f>IF(Q133="MP",H133,0)</f>
        <v>0</v>
      </c>
      <c r="W133" s="12">
        <f>IF(Q133="MP",I133-P133,0)</f>
        <v>0</v>
      </c>
      <c r="X133" s="12">
        <f>IF(Q133="OM",H133,0)</f>
        <v>0</v>
      </c>
      <c r="Y133" s="12">
        <v>9</v>
      </c>
      <c r="AI133">
        <f>SUM(Z134:Z135)</f>
        <v>0</v>
      </c>
      <c r="AJ133">
        <f>SUM(AA134:AA135)</f>
        <v>0</v>
      </c>
      <c r="AK133">
        <f>SUM(AB134:AB135)</f>
        <v>0</v>
      </c>
    </row>
    <row r="134" spans="1:43" ht="13" x14ac:dyDescent="0.25">
      <c r="A134" s="2" t="s">
        <v>389</v>
      </c>
      <c r="C134" s="1" t="s">
        <v>390</v>
      </c>
      <c r="D134" t="s">
        <v>391</v>
      </c>
      <c r="E134" t="s">
        <v>392</v>
      </c>
      <c r="F134">
        <v>10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0</v>
      </c>
      <c r="L134">
        <f>F134*K134</f>
        <v>0</v>
      </c>
      <c r="M134" t="s">
        <v>77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21</v>
      </c>
      <c r="AE134">
        <f>G134*AG134</f>
        <v>0</v>
      </c>
      <c r="AF134">
        <f>G134*(1-AG134)</f>
        <v>0</v>
      </c>
      <c r="AG134">
        <v>0</v>
      </c>
      <c r="AM134">
        <f>F134*AE134</f>
        <v>0</v>
      </c>
      <c r="AN134">
        <f>F134*AF134</f>
        <v>0</v>
      </c>
      <c r="AO134" t="s">
        <v>393</v>
      </c>
      <c r="AP134" t="s">
        <v>393</v>
      </c>
      <c r="AQ134" s="12" t="s">
        <v>49</v>
      </c>
    </row>
    <row r="135" spans="1:43" ht="13" x14ac:dyDescent="0.25">
      <c r="A135" s="2" t="s">
        <v>394</v>
      </c>
      <c r="C135" s="1" t="s">
        <v>395</v>
      </c>
      <c r="D135" t="s">
        <v>396</v>
      </c>
      <c r="E135" t="s">
        <v>392</v>
      </c>
      <c r="F135">
        <v>6</v>
      </c>
      <c r="G135">
        <v>0</v>
      </c>
      <c r="H135">
        <f>F135*AE135</f>
        <v>0</v>
      </c>
      <c r="I135">
        <f>J135-H135</f>
        <v>0</v>
      </c>
      <c r="J135">
        <f>F135*G135</f>
        <v>0</v>
      </c>
      <c r="K135">
        <v>0</v>
      </c>
      <c r="L135">
        <f>F135*K135</f>
        <v>0</v>
      </c>
      <c r="M135" t="s">
        <v>77</v>
      </c>
      <c r="N135">
        <v>1</v>
      </c>
      <c r="O135">
        <f>IF(N135=5,I135,0)</f>
        <v>0</v>
      </c>
      <c r="Z135">
        <f>IF(AD135=0,J135,0)</f>
        <v>0</v>
      </c>
      <c r="AA135">
        <f>IF(AD135=15,J135,0)</f>
        <v>0</v>
      </c>
      <c r="AB135">
        <f>IF(AD135=21,J135,0)</f>
        <v>0</v>
      </c>
      <c r="AD135">
        <v>21</v>
      </c>
      <c r="AE135">
        <f>G135*AG135</f>
        <v>0</v>
      </c>
      <c r="AF135">
        <f>G135*(1-AG135)</f>
        <v>0</v>
      </c>
      <c r="AG135">
        <v>0</v>
      </c>
      <c r="AM135">
        <f>F135*AE135</f>
        <v>0</v>
      </c>
      <c r="AN135">
        <f>F135*AF135</f>
        <v>0</v>
      </c>
      <c r="AO135" t="s">
        <v>393</v>
      </c>
      <c r="AP135" t="s">
        <v>393</v>
      </c>
      <c r="AQ135" s="12" t="s">
        <v>49</v>
      </c>
    </row>
    <row r="136" spans="1:43" ht="13" x14ac:dyDescent="0.25">
      <c r="A136" s="15"/>
      <c r="B136" s="16"/>
      <c r="C136" s="16" t="s">
        <v>397</v>
      </c>
      <c r="D136" s="12" t="s">
        <v>398</v>
      </c>
      <c r="E136" s="12"/>
      <c r="F136" s="12"/>
      <c r="G136" s="12"/>
      <c r="H136" s="12">
        <f>SUM(H137:H139)</f>
        <v>0</v>
      </c>
      <c r="I136" s="12">
        <f>SUM(I137:I139)</f>
        <v>0</v>
      </c>
      <c r="J136" s="12">
        <f>H136+I136</f>
        <v>0</v>
      </c>
      <c r="K136" s="12"/>
      <c r="L136" s="12">
        <f>SUM(L137:L139)</f>
        <v>6.862E-2</v>
      </c>
      <c r="M136" s="12"/>
      <c r="P136" s="12">
        <f>IF(Q136="PR",J136,SUM(O137:O139))</f>
        <v>0</v>
      </c>
      <c r="Q136" s="12" t="s">
        <v>42</v>
      </c>
      <c r="R136" s="12">
        <f>IF(Q136="HS",H136,0)</f>
        <v>0</v>
      </c>
      <c r="S136" s="12">
        <f>IF(Q136="HS",I136-P136,0)</f>
        <v>0</v>
      </c>
      <c r="T136" s="12">
        <f>IF(Q136="PS",H136,0)</f>
        <v>0</v>
      </c>
      <c r="U136" s="12">
        <f>IF(Q136="PS",I136-P136,0)</f>
        <v>0</v>
      </c>
      <c r="V136" s="12">
        <f>IF(Q136="MP",H136,0)</f>
        <v>0</v>
      </c>
      <c r="W136" s="12">
        <f>IF(Q136="MP",I136-P136,0)</f>
        <v>0</v>
      </c>
      <c r="X136" s="12">
        <f>IF(Q136="OM",H136,0)</f>
        <v>0</v>
      </c>
      <c r="Y136" s="12">
        <v>95</v>
      </c>
      <c r="AI136">
        <f>SUM(Z137:Z139)</f>
        <v>0</v>
      </c>
      <c r="AJ136">
        <f>SUM(AA137:AA139)</f>
        <v>0</v>
      </c>
      <c r="AK136">
        <f>SUM(AB137:AB139)</f>
        <v>0</v>
      </c>
    </row>
    <row r="137" spans="1:43" ht="13" x14ac:dyDescent="0.25">
      <c r="A137" s="2" t="s">
        <v>399</v>
      </c>
      <c r="C137" s="1" t="s">
        <v>400</v>
      </c>
      <c r="D137" t="s">
        <v>401</v>
      </c>
      <c r="E137" t="s">
        <v>46</v>
      </c>
      <c r="F137">
        <v>50</v>
      </c>
      <c r="G137">
        <v>0</v>
      </c>
      <c r="H137">
        <f>F137*AE137</f>
        <v>0</v>
      </c>
      <c r="I137">
        <f>J137-H137</f>
        <v>0</v>
      </c>
      <c r="J137">
        <f>F137*G137</f>
        <v>0</v>
      </c>
      <c r="K137">
        <v>4.0000000000000003E-5</v>
      </c>
      <c r="L137">
        <f>F137*K137</f>
        <v>2E-3</v>
      </c>
      <c r="M137" t="s">
        <v>65</v>
      </c>
      <c r="N137">
        <v>1</v>
      </c>
      <c r="O137">
        <f>IF(N137=5,I137,0)</f>
        <v>0</v>
      </c>
      <c r="Z137">
        <f>IF(AD137=0,J137,0)</f>
        <v>0</v>
      </c>
      <c r="AA137">
        <f>IF(AD137=15,J137,0)</f>
        <v>0</v>
      </c>
      <c r="AB137">
        <f>IF(AD137=21,J137,0)</f>
        <v>0</v>
      </c>
      <c r="AD137">
        <v>21</v>
      </c>
      <c r="AE137">
        <f>G137*AG137</f>
        <v>0</v>
      </c>
      <c r="AF137">
        <f>G137*(1-AG137)</f>
        <v>0</v>
      </c>
      <c r="AG137">
        <v>1.353159851301115E-2</v>
      </c>
      <c r="AM137">
        <f>F137*AE137</f>
        <v>0</v>
      </c>
      <c r="AN137">
        <f>F137*AF137</f>
        <v>0</v>
      </c>
      <c r="AO137" t="s">
        <v>402</v>
      </c>
      <c r="AP137" t="s">
        <v>393</v>
      </c>
      <c r="AQ137" s="12" t="s">
        <v>49</v>
      </c>
    </row>
    <row r="138" spans="1:43" ht="13" x14ac:dyDescent="0.25">
      <c r="A138" s="2" t="s">
        <v>403</v>
      </c>
      <c r="C138" s="1" t="s">
        <v>404</v>
      </c>
      <c r="D138" t="s">
        <v>405</v>
      </c>
      <c r="E138" t="s">
        <v>76</v>
      </c>
      <c r="F138">
        <v>3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1.272E-2</v>
      </c>
      <c r="L138">
        <f>F138*K138</f>
        <v>3.8159999999999999E-2</v>
      </c>
      <c r="M138" t="s">
        <v>77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21</v>
      </c>
      <c r="AE138">
        <f>G138*AG138</f>
        <v>0</v>
      </c>
      <c r="AF138">
        <f>G138*(1-AG138)</f>
        <v>0</v>
      </c>
      <c r="AG138">
        <v>0.40140186915887849</v>
      </c>
      <c r="AM138">
        <f>F138*AE138</f>
        <v>0</v>
      </c>
      <c r="AN138">
        <f>F138*AF138</f>
        <v>0</v>
      </c>
      <c r="AO138" t="s">
        <v>402</v>
      </c>
      <c r="AP138" t="s">
        <v>393</v>
      </c>
      <c r="AQ138" s="12" t="s">
        <v>49</v>
      </c>
    </row>
    <row r="139" spans="1:43" ht="13" x14ac:dyDescent="0.25">
      <c r="A139" s="2" t="s">
        <v>397</v>
      </c>
      <c r="C139" s="1" t="s">
        <v>406</v>
      </c>
      <c r="D139" t="s">
        <v>407</v>
      </c>
      <c r="E139" t="s">
        <v>76</v>
      </c>
      <c r="F139">
        <v>1</v>
      </c>
      <c r="G139">
        <v>0</v>
      </c>
      <c r="H139">
        <f>F139*AE139</f>
        <v>0</v>
      </c>
      <c r="I139">
        <f>J139-H139</f>
        <v>0</v>
      </c>
      <c r="J139">
        <f>F139*G139</f>
        <v>0</v>
      </c>
      <c r="K139">
        <v>2.8459999999999999E-2</v>
      </c>
      <c r="L139">
        <f>F139*K139</f>
        <v>2.8459999999999999E-2</v>
      </c>
      <c r="M139" t="s">
        <v>124</v>
      </c>
      <c r="N139">
        <v>1</v>
      </c>
      <c r="O139">
        <f>IF(N139=5,I139,0)</f>
        <v>0</v>
      </c>
      <c r="Z139">
        <f>IF(AD139=0,J139,0)</f>
        <v>0</v>
      </c>
      <c r="AA139">
        <f>IF(AD139=15,J139,0)</f>
        <v>0</v>
      </c>
      <c r="AB139">
        <f>IF(AD139=21,J139,0)</f>
        <v>0</v>
      </c>
      <c r="AD139">
        <v>21</v>
      </c>
      <c r="AE139">
        <f>G139*AG139</f>
        <v>0</v>
      </c>
      <c r="AF139">
        <f>G139*(1-AG139)</f>
        <v>0</v>
      </c>
      <c r="AG139">
        <v>0.35645247462237117</v>
      </c>
      <c r="AM139">
        <f>F139*AE139</f>
        <v>0</v>
      </c>
      <c r="AN139">
        <f>F139*AF139</f>
        <v>0</v>
      </c>
      <c r="AO139" t="s">
        <v>402</v>
      </c>
      <c r="AP139" t="s">
        <v>393</v>
      </c>
      <c r="AQ139" s="12" t="s">
        <v>49</v>
      </c>
    </row>
    <row r="140" spans="1:43" ht="13" x14ac:dyDescent="0.25">
      <c r="A140" s="15"/>
      <c r="B140" s="16"/>
      <c r="C140" s="16" t="s">
        <v>408</v>
      </c>
      <c r="D140" s="12" t="s">
        <v>409</v>
      </c>
      <c r="E140" s="12"/>
      <c r="F140" s="12"/>
      <c r="G140" s="12"/>
      <c r="H140" s="12">
        <f>SUM(H141:H144)</f>
        <v>0</v>
      </c>
      <c r="I140" s="12">
        <f>SUM(I141:I144)</f>
        <v>0</v>
      </c>
      <c r="J140" s="12">
        <f>H140+I140</f>
        <v>0</v>
      </c>
      <c r="K140" s="12"/>
      <c r="L140" s="12">
        <f>SUM(L141:L144)</f>
        <v>0.92448000000000008</v>
      </c>
      <c r="M140" s="12"/>
      <c r="P140" s="12">
        <f>IF(Q140="PR",J140,SUM(O141:O144))</f>
        <v>0</v>
      </c>
      <c r="Q140" s="12" t="s">
        <v>42</v>
      </c>
      <c r="R140" s="12">
        <f>IF(Q140="HS",H140,0)</f>
        <v>0</v>
      </c>
      <c r="S140" s="12">
        <f>IF(Q140="HS",I140-P140,0)</f>
        <v>0</v>
      </c>
      <c r="T140" s="12">
        <f>IF(Q140="PS",H140,0)</f>
        <v>0</v>
      </c>
      <c r="U140" s="12">
        <f>IF(Q140="PS",I140-P140,0)</f>
        <v>0</v>
      </c>
      <c r="V140" s="12">
        <f>IF(Q140="MP",H140,0)</f>
        <v>0</v>
      </c>
      <c r="W140" s="12">
        <f>IF(Q140="MP",I140-P140,0)</f>
        <v>0</v>
      </c>
      <c r="X140" s="12">
        <f>IF(Q140="OM",H140,0)</f>
        <v>0</v>
      </c>
      <c r="Y140" s="12">
        <v>96</v>
      </c>
      <c r="AI140">
        <f>SUM(Z141:Z144)</f>
        <v>0</v>
      </c>
      <c r="AJ140">
        <f>SUM(AA141:AA144)</f>
        <v>0</v>
      </c>
      <c r="AK140">
        <f>SUM(AB141:AB144)</f>
        <v>0</v>
      </c>
    </row>
    <row r="141" spans="1:43" ht="13" x14ac:dyDescent="0.25">
      <c r="A141" s="2" t="s">
        <v>408</v>
      </c>
      <c r="C141" s="1" t="s">
        <v>410</v>
      </c>
      <c r="D141" t="s">
        <v>411</v>
      </c>
      <c r="E141" t="s">
        <v>99</v>
      </c>
      <c r="F141">
        <v>3</v>
      </c>
      <c r="G141">
        <v>0</v>
      </c>
      <c r="H141">
        <f>F141*AE141</f>
        <v>0</v>
      </c>
      <c r="I141">
        <f>J141-H141</f>
        <v>0</v>
      </c>
      <c r="J141">
        <f>F141*G141</f>
        <v>0</v>
      </c>
      <c r="K141">
        <v>0</v>
      </c>
      <c r="L141">
        <f>F141*K141</f>
        <v>0</v>
      </c>
      <c r="M141" t="s">
        <v>47</v>
      </c>
      <c r="N141">
        <v>1</v>
      </c>
      <c r="O141">
        <f>IF(N141=5,I141,0)</f>
        <v>0</v>
      </c>
      <c r="Z141">
        <f>IF(AD141=0,J141,0)</f>
        <v>0</v>
      </c>
      <c r="AA141">
        <f>IF(AD141=15,J141,0)</f>
        <v>0</v>
      </c>
      <c r="AB141">
        <f>IF(AD141=21,J141,0)</f>
        <v>0</v>
      </c>
      <c r="AD141">
        <v>21</v>
      </c>
      <c r="AE141">
        <f>G141*AG141</f>
        <v>0</v>
      </c>
      <c r="AF141">
        <f>G141*(1-AG141)</f>
        <v>0</v>
      </c>
      <c r="AG141">
        <v>0</v>
      </c>
      <c r="AM141">
        <f>F141*AE141</f>
        <v>0</v>
      </c>
      <c r="AN141">
        <f>F141*AF141</f>
        <v>0</v>
      </c>
      <c r="AO141" t="s">
        <v>412</v>
      </c>
      <c r="AP141" t="s">
        <v>393</v>
      </c>
      <c r="AQ141" s="12" t="s">
        <v>49</v>
      </c>
    </row>
    <row r="142" spans="1:43" ht="12.75" customHeight="1" x14ac:dyDescent="0.25">
      <c r="C142" s="14" t="s">
        <v>50</v>
      </c>
      <c r="D142" s="40" t="s">
        <v>413</v>
      </c>
      <c r="E142" s="40"/>
      <c r="F142" s="40"/>
      <c r="G142" s="40"/>
      <c r="H142" s="40"/>
      <c r="I142" s="40"/>
      <c r="J142" s="40"/>
      <c r="K142" s="40"/>
      <c r="L142" s="40"/>
      <c r="M142" s="40"/>
    </row>
    <row r="143" spans="1:43" ht="13" x14ac:dyDescent="0.25">
      <c r="A143" s="2" t="s">
        <v>414</v>
      </c>
      <c r="C143" s="1" t="s">
        <v>415</v>
      </c>
      <c r="D143" t="s">
        <v>416</v>
      </c>
      <c r="E143" t="s">
        <v>46</v>
      </c>
      <c r="F143">
        <v>8.56</v>
      </c>
      <c r="G143">
        <v>0</v>
      </c>
      <c r="H143">
        <f>F143*AE143</f>
        <v>0</v>
      </c>
      <c r="I143">
        <f>J143-H143</f>
        <v>0</v>
      </c>
      <c r="J143">
        <f>F143*G143</f>
        <v>0</v>
      </c>
      <c r="K143">
        <v>0.02</v>
      </c>
      <c r="L143">
        <f>F143*K143</f>
        <v>0.17119999999999999</v>
      </c>
      <c r="M143" t="s">
        <v>77</v>
      </c>
      <c r="N143">
        <v>1</v>
      </c>
      <c r="O143">
        <f>IF(N143=5,I143,0)</f>
        <v>0</v>
      </c>
      <c r="Z143">
        <f>IF(AD143=0,J143,0)</f>
        <v>0</v>
      </c>
      <c r="AA143">
        <f>IF(AD143=15,J143,0)</f>
        <v>0</v>
      </c>
      <c r="AB143">
        <f>IF(AD143=21,J143,0)</f>
        <v>0</v>
      </c>
      <c r="AD143">
        <v>21</v>
      </c>
      <c r="AE143">
        <f>G143*AG143</f>
        <v>0</v>
      </c>
      <c r="AF143">
        <f>G143*(1-AG143)</f>
        <v>0</v>
      </c>
      <c r="AG143">
        <v>0</v>
      </c>
      <c r="AM143">
        <f>F143*AE143</f>
        <v>0</v>
      </c>
      <c r="AN143">
        <f>F143*AF143</f>
        <v>0</v>
      </c>
      <c r="AO143" t="s">
        <v>412</v>
      </c>
      <c r="AP143" t="s">
        <v>393</v>
      </c>
      <c r="AQ143" s="12" t="s">
        <v>49</v>
      </c>
    </row>
    <row r="144" spans="1:43" ht="13" x14ac:dyDescent="0.25">
      <c r="A144" s="2" t="s">
        <v>417</v>
      </c>
      <c r="C144" s="1" t="s">
        <v>418</v>
      </c>
      <c r="D144" t="s">
        <v>419</v>
      </c>
      <c r="E144" t="s">
        <v>420</v>
      </c>
      <c r="F144">
        <v>0.34239999999999998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2.2000000000000002</v>
      </c>
      <c r="L144">
        <f>F144*K144</f>
        <v>0.75328000000000006</v>
      </c>
      <c r="M144" t="s">
        <v>77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21</v>
      </c>
      <c r="AE144">
        <f>G144*AG144</f>
        <v>0</v>
      </c>
      <c r="AF144">
        <f>G144*(1-AG144)</f>
        <v>0</v>
      </c>
      <c r="AG144">
        <v>0</v>
      </c>
      <c r="AM144">
        <f>F144*AE144</f>
        <v>0</v>
      </c>
      <c r="AN144">
        <f>F144*AF144</f>
        <v>0</v>
      </c>
      <c r="AO144" t="s">
        <v>412</v>
      </c>
      <c r="AP144" t="s">
        <v>393</v>
      </c>
      <c r="AQ144" s="12" t="s">
        <v>49</v>
      </c>
    </row>
    <row r="145" spans="1:43" ht="13" x14ac:dyDescent="0.25">
      <c r="D145" s="13" t="s">
        <v>421</v>
      </c>
      <c r="E145" s="13"/>
      <c r="F145" s="13">
        <v>0.86450000000000005</v>
      </c>
    </row>
    <row r="146" spans="1:43" ht="13" x14ac:dyDescent="0.25">
      <c r="A146" s="15"/>
      <c r="B146" s="16"/>
      <c r="C146" s="16" t="s">
        <v>414</v>
      </c>
      <c r="D146" s="12" t="s">
        <v>422</v>
      </c>
      <c r="E146" s="12"/>
      <c r="F146" s="12"/>
      <c r="G146" s="12"/>
      <c r="H146" s="12">
        <f>SUM(H147:H149)</f>
        <v>0</v>
      </c>
      <c r="I146" s="12">
        <f>SUM(I147:I149)</f>
        <v>0</v>
      </c>
      <c r="J146" s="12">
        <f>H146+I146</f>
        <v>0</v>
      </c>
      <c r="K146" s="12"/>
      <c r="L146" s="12">
        <f>SUM(L147:L149)</f>
        <v>2.7403</v>
      </c>
      <c r="M146" s="12"/>
      <c r="P146" s="12">
        <f>IF(Q146="PR",J146,SUM(O147:O149))</f>
        <v>0</v>
      </c>
      <c r="Q146" s="12" t="s">
        <v>42</v>
      </c>
      <c r="R146" s="12">
        <f>IF(Q146="HS",H146,0)</f>
        <v>0</v>
      </c>
      <c r="S146" s="12">
        <f>IF(Q146="HS",I146-P146,0)</f>
        <v>0</v>
      </c>
      <c r="T146" s="12">
        <f>IF(Q146="PS",H146,0)</f>
        <v>0</v>
      </c>
      <c r="U146" s="12">
        <f>IF(Q146="PS",I146-P146,0)</f>
        <v>0</v>
      </c>
      <c r="V146" s="12">
        <f>IF(Q146="MP",H146,0)</f>
        <v>0</v>
      </c>
      <c r="W146" s="12">
        <f>IF(Q146="MP",I146-P146,0)</f>
        <v>0</v>
      </c>
      <c r="X146" s="12">
        <f>IF(Q146="OM",H146,0)</f>
        <v>0</v>
      </c>
      <c r="Y146" s="12">
        <v>97</v>
      </c>
      <c r="AI146">
        <f>SUM(Z147:Z149)</f>
        <v>0</v>
      </c>
      <c r="AJ146">
        <f>SUM(AA147:AA149)</f>
        <v>0</v>
      </c>
      <c r="AK146">
        <f>SUM(AB147:AB149)</f>
        <v>0</v>
      </c>
    </row>
    <row r="147" spans="1:43" ht="13" x14ac:dyDescent="0.25">
      <c r="A147" s="2" t="s">
        <v>423</v>
      </c>
      <c r="C147" s="1" t="s">
        <v>424</v>
      </c>
      <c r="D147" t="s">
        <v>425</v>
      </c>
      <c r="E147" t="s">
        <v>46</v>
      </c>
      <c r="F147">
        <v>40.5</v>
      </c>
      <c r="G147">
        <v>0</v>
      </c>
      <c r="H147">
        <f>F147*AE147</f>
        <v>0</v>
      </c>
      <c r="I147">
        <f>J147-H147</f>
        <v>0</v>
      </c>
      <c r="J147">
        <f>F147*G147</f>
        <v>0</v>
      </c>
      <c r="K147">
        <v>6.0999999999999999E-2</v>
      </c>
      <c r="L147">
        <f>F147*K147</f>
        <v>2.4704999999999999</v>
      </c>
      <c r="M147" t="s">
        <v>47</v>
      </c>
      <c r="N147">
        <v>1</v>
      </c>
      <c r="O147">
        <f>IF(N147=5,I147,0)</f>
        <v>0</v>
      </c>
      <c r="Z147">
        <f>IF(AD147=0,J147,0)</f>
        <v>0</v>
      </c>
      <c r="AA147">
        <f>IF(AD147=15,J147,0)</f>
        <v>0</v>
      </c>
      <c r="AB147">
        <f>IF(AD147=21,J147,0)</f>
        <v>0</v>
      </c>
      <c r="AD147">
        <v>21</v>
      </c>
      <c r="AE147">
        <f>G147*AG147</f>
        <v>0</v>
      </c>
      <c r="AF147">
        <f>G147*(1-AG147)</f>
        <v>0</v>
      </c>
      <c r="AG147">
        <v>0</v>
      </c>
      <c r="AM147">
        <f>F147*AE147</f>
        <v>0</v>
      </c>
      <c r="AN147">
        <f>F147*AF147</f>
        <v>0</v>
      </c>
      <c r="AO147" t="s">
        <v>426</v>
      </c>
      <c r="AP147" t="s">
        <v>393</v>
      </c>
      <c r="AQ147" s="12" t="s">
        <v>49</v>
      </c>
    </row>
    <row r="148" spans="1:43" ht="13" x14ac:dyDescent="0.25">
      <c r="D148" s="13" t="s">
        <v>427</v>
      </c>
      <c r="E148" s="13"/>
      <c r="F148" s="13">
        <v>40</v>
      </c>
    </row>
    <row r="149" spans="1:43" ht="13" x14ac:dyDescent="0.25">
      <c r="A149" s="2" t="s">
        <v>428</v>
      </c>
      <c r="C149" s="1" t="s">
        <v>429</v>
      </c>
      <c r="D149" t="s">
        <v>430</v>
      </c>
      <c r="E149" t="s">
        <v>76</v>
      </c>
      <c r="F149">
        <v>20</v>
      </c>
      <c r="G149">
        <v>0</v>
      </c>
      <c r="H149">
        <f>F149*AE149</f>
        <v>0</v>
      </c>
      <c r="I149">
        <f>J149-H149</f>
        <v>0</v>
      </c>
      <c r="J149">
        <f>F149*G149</f>
        <v>0</v>
      </c>
      <c r="K149">
        <v>1.349E-2</v>
      </c>
      <c r="L149">
        <f>F149*K149</f>
        <v>0.26979999999999998</v>
      </c>
      <c r="M149" t="s">
        <v>77</v>
      </c>
      <c r="N149">
        <v>1</v>
      </c>
      <c r="O149">
        <f>IF(N149=5,I149,0)</f>
        <v>0</v>
      </c>
      <c r="Z149">
        <f>IF(AD149=0,J149,0)</f>
        <v>0</v>
      </c>
      <c r="AA149">
        <f>IF(AD149=15,J149,0)</f>
        <v>0</v>
      </c>
      <c r="AB149">
        <f>IF(AD149=21,J149,0)</f>
        <v>0</v>
      </c>
      <c r="AD149">
        <v>21</v>
      </c>
      <c r="AE149">
        <f>G149*AG149</f>
        <v>0</v>
      </c>
      <c r="AF149">
        <f>G149*(1-AG149)</f>
        <v>0</v>
      </c>
      <c r="AG149">
        <v>0.10177304964539011</v>
      </c>
      <c r="AM149">
        <f>F149*AE149</f>
        <v>0</v>
      </c>
      <c r="AN149">
        <f>F149*AF149</f>
        <v>0</v>
      </c>
      <c r="AO149" t="s">
        <v>426</v>
      </c>
      <c r="AP149" t="s">
        <v>393</v>
      </c>
      <c r="AQ149" s="12" t="s">
        <v>49</v>
      </c>
    </row>
    <row r="150" spans="1:43" ht="13" x14ac:dyDescent="0.25">
      <c r="A150" s="15"/>
      <c r="B150" s="16"/>
      <c r="C150" s="16" t="s">
        <v>431</v>
      </c>
      <c r="D150" s="12" t="s">
        <v>432</v>
      </c>
      <c r="E150" s="12"/>
      <c r="F150" s="12"/>
      <c r="G150" s="12"/>
      <c r="H150" s="12">
        <f>SUM(H151:H151)</f>
        <v>0</v>
      </c>
      <c r="I150" s="12">
        <f>SUM(I151:I151)</f>
        <v>0</v>
      </c>
      <c r="J150" s="12">
        <f>H150+I150</f>
        <v>0</v>
      </c>
      <c r="K150" s="12"/>
      <c r="L150" s="12">
        <f>SUM(L151:L151)</f>
        <v>0</v>
      </c>
      <c r="M150" s="12"/>
      <c r="P150" s="12">
        <f>IF(Q150="PR",J150,SUM(O151:O151))</f>
        <v>0</v>
      </c>
      <c r="Q150" s="12"/>
      <c r="R150" s="12">
        <f>IF(Q150="HS",H150,0)</f>
        <v>0</v>
      </c>
      <c r="S150" s="12">
        <f>IF(Q150="HS",I150-P150,0)</f>
        <v>0</v>
      </c>
      <c r="T150" s="12">
        <f>IF(Q150="PS",H150,0)</f>
        <v>0</v>
      </c>
      <c r="U150" s="12">
        <f>IF(Q150="PS",I150-P150,0)</f>
        <v>0</v>
      </c>
      <c r="V150" s="12">
        <f>IF(Q150="MP",H150,0)</f>
        <v>0</v>
      </c>
      <c r="W150" s="12">
        <f>IF(Q150="MP",I150-P150,0)</f>
        <v>0</v>
      </c>
      <c r="X150" s="12">
        <f>IF(Q150="OM",H150,0)</f>
        <v>0</v>
      </c>
      <c r="Y150" s="12" t="s">
        <v>431</v>
      </c>
      <c r="AI150">
        <f>SUM(Z151:Z151)</f>
        <v>0</v>
      </c>
      <c r="AJ150">
        <f>SUM(AA151:AA151)</f>
        <v>0</v>
      </c>
      <c r="AK150">
        <f>SUM(AB151:AB151)</f>
        <v>0</v>
      </c>
    </row>
    <row r="151" spans="1:43" ht="13" x14ac:dyDescent="0.25">
      <c r="A151" s="2" t="s">
        <v>433</v>
      </c>
      <c r="C151" s="1" t="s">
        <v>434</v>
      </c>
      <c r="D151" t="s">
        <v>435</v>
      </c>
      <c r="E151" t="s">
        <v>143</v>
      </c>
      <c r="F151">
        <v>6.1713500000000003</v>
      </c>
      <c r="G151">
        <v>0</v>
      </c>
      <c r="H151">
        <f>F151*AE151</f>
        <v>0</v>
      </c>
      <c r="I151">
        <f>J151-H151</f>
        <v>0</v>
      </c>
      <c r="J151">
        <f>F151*G151</f>
        <v>0</v>
      </c>
      <c r="K151">
        <v>0</v>
      </c>
      <c r="L151">
        <f>F151*K151</f>
        <v>0</v>
      </c>
      <c r="M151" t="s">
        <v>47</v>
      </c>
      <c r="N151">
        <v>5</v>
      </c>
      <c r="O151">
        <f>IF(N151=5,I151,0)</f>
        <v>0</v>
      </c>
      <c r="Z151">
        <f>IF(AD151=0,J151,0)</f>
        <v>0</v>
      </c>
      <c r="AA151">
        <f>IF(AD151=15,J151,0)</f>
        <v>0</v>
      </c>
      <c r="AB151">
        <f>IF(AD151=21,J151,0)</f>
        <v>0</v>
      </c>
      <c r="AD151">
        <v>21</v>
      </c>
      <c r="AE151">
        <f>G151*AG151</f>
        <v>0</v>
      </c>
      <c r="AF151">
        <f>G151*(1-AG151)</f>
        <v>0</v>
      </c>
      <c r="AG151">
        <v>0</v>
      </c>
      <c r="AM151">
        <f>F151*AE151</f>
        <v>0</v>
      </c>
      <c r="AN151">
        <f>F151*AF151</f>
        <v>0</v>
      </c>
      <c r="AO151" t="s">
        <v>436</v>
      </c>
      <c r="AP151" t="s">
        <v>393</v>
      </c>
      <c r="AQ151" s="12" t="s">
        <v>49</v>
      </c>
    </row>
    <row r="152" spans="1:43" ht="13" x14ac:dyDescent="0.25">
      <c r="A152" s="15"/>
      <c r="B152" s="16"/>
      <c r="C152" s="16" t="s">
        <v>437</v>
      </c>
      <c r="D152" s="12" t="s">
        <v>438</v>
      </c>
      <c r="E152" s="12"/>
      <c r="F152" s="12"/>
      <c r="G152" s="12"/>
      <c r="H152" s="12">
        <f>SUM(H153:H153)</f>
        <v>0</v>
      </c>
      <c r="I152" s="12">
        <f>SUM(I153:I153)</f>
        <v>0</v>
      </c>
      <c r="J152" s="12">
        <f>H152+I152</f>
        <v>0</v>
      </c>
      <c r="K152" s="12"/>
      <c r="L152" s="12">
        <f>SUM(L153:L153)</f>
        <v>0</v>
      </c>
      <c r="M152" s="12"/>
      <c r="P152" s="12">
        <f>IF(Q152="PR",J152,SUM(O153:O153))</f>
        <v>0</v>
      </c>
      <c r="Q152" s="12" t="s">
        <v>439</v>
      </c>
      <c r="R152" s="12">
        <f>IF(Q152="HS",H152,0)</f>
        <v>0</v>
      </c>
      <c r="S152" s="12">
        <f>IF(Q152="HS",I152-P152,0)</f>
        <v>0</v>
      </c>
      <c r="T152" s="12">
        <f>IF(Q152="PS",H152,0)</f>
        <v>0</v>
      </c>
      <c r="U152" s="12">
        <f>IF(Q152="PS",I152-P152,0)</f>
        <v>0</v>
      </c>
      <c r="V152" s="12">
        <f>IF(Q152="MP",H152,0)</f>
        <v>0</v>
      </c>
      <c r="W152" s="12">
        <f>IF(Q152="MP",I152-P152,0)</f>
        <v>0</v>
      </c>
      <c r="X152" s="12">
        <f>IF(Q152="OM",H152,0)</f>
        <v>0</v>
      </c>
      <c r="Y152" s="12" t="s">
        <v>437</v>
      </c>
      <c r="AI152">
        <f>SUM(Z153:Z153)</f>
        <v>0</v>
      </c>
      <c r="AJ152">
        <f>SUM(AA153:AA153)</f>
        <v>0</v>
      </c>
      <c r="AK152">
        <f>SUM(AB153:AB153)</f>
        <v>0</v>
      </c>
    </row>
    <row r="153" spans="1:43" ht="13" x14ac:dyDescent="0.25">
      <c r="A153" s="2" t="s">
        <v>440</v>
      </c>
      <c r="C153" s="1" t="s">
        <v>441</v>
      </c>
      <c r="D153" t="s">
        <v>442</v>
      </c>
      <c r="E153" t="s">
        <v>99</v>
      </c>
      <c r="F153">
        <v>10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0</v>
      </c>
      <c r="L153">
        <f>F153*K153</f>
        <v>0</v>
      </c>
      <c r="M153" t="s">
        <v>47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21</v>
      </c>
      <c r="AE153">
        <f>G153*AG153</f>
        <v>0</v>
      </c>
      <c r="AF153">
        <f>G153*(1-AG153)</f>
        <v>0</v>
      </c>
      <c r="AG153">
        <v>0</v>
      </c>
      <c r="AM153">
        <f>F153*AE153</f>
        <v>0</v>
      </c>
      <c r="AN153">
        <f>F153*AF153</f>
        <v>0</v>
      </c>
      <c r="AO153" t="s">
        <v>443</v>
      </c>
      <c r="AP153" t="s">
        <v>393</v>
      </c>
      <c r="AQ153" s="12" t="s">
        <v>49</v>
      </c>
    </row>
    <row r="154" spans="1:43" ht="12.75" customHeight="1" x14ac:dyDescent="0.25">
      <c r="C154" s="14" t="s">
        <v>50</v>
      </c>
      <c r="D154" s="40" t="s">
        <v>444</v>
      </c>
      <c r="E154" s="40"/>
      <c r="F154" s="40"/>
      <c r="G154" s="40"/>
      <c r="H154" s="40"/>
      <c r="I154" s="40"/>
      <c r="J154" s="40"/>
      <c r="K154" s="40"/>
      <c r="L154" s="40"/>
      <c r="M154" s="40"/>
    </row>
    <row r="155" spans="1:43" ht="13" x14ac:dyDescent="0.25">
      <c r="A155" s="15"/>
      <c r="B155" s="16"/>
      <c r="C155" s="16" t="s">
        <v>445</v>
      </c>
      <c r="D155" s="12" t="s">
        <v>446</v>
      </c>
      <c r="E155" s="12"/>
      <c r="F155" s="12"/>
      <c r="G155" s="12"/>
      <c r="H155" s="12">
        <f>SUM(H156:H163)</f>
        <v>0</v>
      </c>
      <c r="I155" s="12">
        <f>SUM(I156:I163)</f>
        <v>0</v>
      </c>
      <c r="J155" s="12">
        <f>H155+I155</f>
        <v>0</v>
      </c>
      <c r="K155" s="12"/>
      <c r="L155" s="12">
        <f>SUM(L156:L163)</f>
        <v>0</v>
      </c>
      <c r="M155" s="12"/>
      <c r="P155" s="12">
        <f>IF(Q155="PR",J155,SUM(O156:O163))</f>
        <v>0</v>
      </c>
      <c r="Q155" s="12"/>
      <c r="R155" s="12">
        <f>IF(Q155="HS",H155,0)</f>
        <v>0</v>
      </c>
      <c r="S155" s="12">
        <f>IF(Q155="HS",I155-P155,0)</f>
        <v>0</v>
      </c>
      <c r="T155" s="12">
        <f>IF(Q155="PS",H155,0)</f>
        <v>0</v>
      </c>
      <c r="U155" s="12">
        <f>IF(Q155="PS",I155-P155,0)</f>
        <v>0</v>
      </c>
      <c r="V155" s="12">
        <f>IF(Q155="MP",H155,0)</f>
        <v>0</v>
      </c>
      <c r="W155" s="12">
        <f>IF(Q155="MP",I155-P155,0)</f>
        <v>0</v>
      </c>
      <c r="X155" s="12">
        <f>IF(Q155="OM",H155,0)</f>
        <v>0</v>
      </c>
      <c r="Y155" s="12" t="s">
        <v>445</v>
      </c>
      <c r="AI155">
        <f>SUM(Z156:Z163)</f>
        <v>0</v>
      </c>
      <c r="AJ155">
        <f>SUM(AA156:AA163)</f>
        <v>0</v>
      </c>
      <c r="AK155">
        <f>SUM(AB156:AB163)</f>
        <v>0</v>
      </c>
    </row>
    <row r="156" spans="1:43" ht="13" x14ac:dyDescent="0.25">
      <c r="A156" s="2" t="s">
        <v>447</v>
      </c>
      <c r="C156" s="1" t="s">
        <v>448</v>
      </c>
      <c r="D156" t="s">
        <v>449</v>
      </c>
      <c r="E156" t="s">
        <v>143</v>
      </c>
      <c r="F156">
        <v>4.1510699999999998</v>
      </c>
      <c r="G156">
        <v>0</v>
      </c>
      <c r="H156">
        <f>F156*AE156</f>
        <v>0</v>
      </c>
      <c r="I156">
        <f>J156-H156</f>
        <v>0</v>
      </c>
      <c r="J156">
        <f>F156*G156</f>
        <v>0</v>
      </c>
      <c r="K156">
        <v>0</v>
      </c>
      <c r="L156">
        <f>F156*K156</f>
        <v>0</v>
      </c>
      <c r="M156" t="s">
        <v>47</v>
      </c>
      <c r="N156">
        <v>5</v>
      </c>
      <c r="O156">
        <f>IF(N156=5,I156,0)</f>
        <v>0</v>
      </c>
      <c r="Z156">
        <f>IF(AD156=0,J156,0)</f>
        <v>0</v>
      </c>
      <c r="AA156">
        <f>IF(AD156=15,J156,0)</f>
        <v>0</v>
      </c>
      <c r="AB156">
        <f>IF(AD156=21,J156,0)</f>
        <v>0</v>
      </c>
      <c r="AD156">
        <v>21</v>
      </c>
      <c r="AE156">
        <f>G156*AG156</f>
        <v>0</v>
      </c>
      <c r="AF156">
        <f>G156*(1-AG156)</f>
        <v>0</v>
      </c>
      <c r="AG156">
        <v>0</v>
      </c>
      <c r="AM156">
        <f>F156*AE156</f>
        <v>0</v>
      </c>
      <c r="AN156">
        <f>F156*AF156</f>
        <v>0</v>
      </c>
      <c r="AO156" t="s">
        <v>450</v>
      </c>
      <c r="AP156" t="s">
        <v>393</v>
      </c>
      <c r="AQ156" s="12" t="s">
        <v>49</v>
      </c>
    </row>
    <row r="157" spans="1:43" ht="13" x14ac:dyDescent="0.25">
      <c r="A157" s="2" t="s">
        <v>451</v>
      </c>
      <c r="C157" s="1" t="s">
        <v>452</v>
      </c>
      <c r="D157" t="s">
        <v>453</v>
      </c>
      <c r="E157" t="s">
        <v>143</v>
      </c>
      <c r="F157">
        <v>16.604279999999999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0</v>
      </c>
      <c r="L157">
        <f>F157*K157</f>
        <v>0</v>
      </c>
      <c r="M157" t="s">
        <v>47</v>
      </c>
      <c r="N157">
        <v>5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21</v>
      </c>
      <c r="AE157">
        <f>G157*AG157</f>
        <v>0</v>
      </c>
      <c r="AF157">
        <f>G157*(1-AG157)</f>
        <v>0</v>
      </c>
      <c r="AG157">
        <v>0</v>
      </c>
      <c r="AM157">
        <f>F157*AE157</f>
        <v>0</v>
      </c>
      <c r="AN157">
        <f>F157*AF157</f>
        <v>0</v>
      </c>
      <c r="AO157" t="s">
        <v>450</v>
      </c>
      <c r="AP157" t="s">
        <v>393</v>
      </c>
      <c r="AQ157" s="12" t="s">
        <v>49</v>
      </c>
    </row>
    <row r="158" spans="1:43" ht="13" x14ac:dyDescent="0.25">
      <c r="D158" s="13" t="s">
        <v>454</v>
      </c>
      <c r="E158" s="13"/>
      <c r="F158" s="13">
        <v>93.981020000000001</v>
      </c>
    </row>
    <row r="159" spans="1:43" ht="13" x14ac:dyDescent="0.25">
      <c r="D159" s="13" t="s">
        <v>455</v>
      </c>
      <c r="E159" s="13"/>
      <c r="F159" s="13">
        <v>35.558039999999998</v>
      </c>
    </row>
    <row r="160" spans="1:43" ht="13" x14ac:dyDescent="0.25">
      <c r="D160" s="13" t="s">
        <v>456</v>
      </c>
      <c r="E160" s="13"/>
      <c r="F160" s="13">
        <v>16.604279999999999</v>
      </c>
    </row>
    <row r="161" spans="1:43" ht="13" x14ac:dyDescent="0.25">
      <c r="A161" s="2" t="s">
        <v>457</v>
      </c>
      <c r="C161" s="1" t="s">
        <v>458</v>
      </c>
      <c r="D161" t="s">
        <v>459</v>
      </c>
      <c r="E161" t="s">
        <v>143</v>
      </c>
      <c r="F161">
        <v>4.1510699999999998</v>
      </c>
      <c r="G161">
        <v>0</v>
      </c>
      <c r="H161">
        <f>F161*AE161</f>
        <v>0</v>
      </c>
      <c r="I161">
        <f>J161-H161</f>
        <v>0</v>
      </c>
      <c r="J161">
        <f>F161*G161</f>
        <v>0</v>
      </c>
      <c r="K161">
        <v>0</v>
      </c>
      <c r="L161">
        <f>F161*K161</f>
        <v>0</v>
      </c>
      <c r="M161" t="s">
        <v>47</v>
      </c>
      <c r="N161">
        <v>5</v>
      </c>
      <c r="O161">
        <f>IF(N161=5,I161,0)</f>
        <v>0</v>
      </c>
      <c r="Z161">
        <f>IF(AD161=0,J161,0)</f>
        <v>0</v>
      </c>
      <c r="AA161">
        <f>IF(AD161=15,J161,0)</f>
        <v>0</v>
      </c>
      <c r="AB161">
        <f>IF(AD161=21,J161,0)</f>
        <v>0</v>
      </c>
      <c r="AD161">
        <v>21</v>
      </c>
      <c r="AE161">
        <f>G161*AG161</f>
        <v>0</v>
      </c>
      <c r="AF161">
        <f>G161*(1-AG161)</f>
        <v>0</v>
      </c>
      <c r="AG161">
        <v>0</v>
      </c>
      <c r="AM161">
        <f>F161*AE161</f>
        <v>0</v>
      </c>
      <c r="AN161">
        <f>F161*AF161</f>
        <v>0</v>
      </c>
      <c r="AO161" t="s">
        <v>450</v>
      </c>
      <c r="AP161" t="s">
        <v>393</v>
      </c>
      <c r="AQ161" s="12" t="s">
        <v>49</v>
      </c>
    </row>
    <row r="162" spans="1:43" ht="13" x14ac:dyDescent="0.25">
      <c r="A162" s="2" t="s">
        <v>460</v>
      </c>
      <c r="C162" s="1" t="s">
        <v>461</v>
      </c>
      <c r="D162" t="s">
        <v>462</v>
      </c>
      <c r="E162" t="s">
        <v>143</v>
      </c>
      <c r="F162">
        <v>4.1510699999999998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0</v>
      </c>
      <c r="L162">
        <f>F162*K162</f>
        <v>0</v>
      </c>
      <c r="M162" t="s">
        <v>47</v>
      </c>
      <c r="N162">
        <v>5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21</v>
      </c>
      <c r="AE162">
        <f>G162*AG162</f>
        <v>0</v>
      </c>
      <c r="AF162">
        <f>G162*(1-AG162)</f>
        <v>0</v>
      </c>
      <c r="AG162">
        <v>0</v>
      </c>
      <c r="AM162">
        <f>F162*AE162</f>
        <v>0</v>
      </c>
      <c r="AN162">
        <f>F162*AF162</f>
        <v>0</v>
      </c>
      <c r="AO162" t="s">
        <v>450</v>
      </c>
      <c r="AP162" t="s">
        <v>393</v>
      </c>
      <c r="AQ162" s="12" t="s">
        <v>49</v>
      </c>
    </row>
    <row r="163" spans="1:43" ht="13" x14ac:dyDescent="0.25">
      <c r="A163" s="2" t="s">
        <v>463</v>
      </c>
      <c r="C163" s="1" t="s">
        <v>464</v>
      </c>
      <c r="D163" t="s">
        <v>465</v>
      </c>
      <c r="E163" t="s">
        <v>143</v>
      </c>
      <c r="F163">
        <v>4.1510699999999998</v>
      </c>
      <c r="G163">
        <v>0</v>
      </c>
      <c r="H163">
        <f>F163*AE163</f>
        <v>0</v>
      </c>
      <c r="I163">
        <f>J163-H163</f>
        <v>0</v>
      </c>
      <c r="J163">
        <f>F163*G163</f>
        <v>0</v>
      </c>
      <c r="K163">
        <v>0</v>
      </c>
      <c r="L163">
        <f>F163*K163</f>
        <v>0</v>
      </c>
      <c r="M163" t="s">
        <v>47</v>
      </c>
      <c r="N163">
        <v>5</v>
      </c>
      <c r="O163">
        <f>IF(N163=5,I163,0)</f>
        <v>0</v>
      </c>
      <c r="Z163">
        <f>IF(AD163=0,J163,0)</f>
        <v>0</v>
      </c>
      <c r="AA163">
        <f>IF(AD163=15,J163,0)</f>
        <v>0</v>
      </c>
      <c r="AB163">
        <f>IF(AD163=21,J163,0)</f>
        <v>0</v>
      </c>
      <c r="AD163">
        <v>21</v>
      </c>
      <c r="AE163">
        <f>G163*AG163</f>
        <v>0</v>
      </c>
      <c r="AF163">
        <f>G163*(1-AG163)</f>
        <v>0</v>
      </c>
      <c r="AG163">
        <v>0</v>
      </c>
      <c r="AM163">
        <f>F163*AE163</f>
        <v>0</v>
      </c>
      <c r="AN163">
        <f>F163*AF163</f>
        <v>0</v>
      </c>
      <c r="AO163" t="s">
        <v>450</v>
      </c>
      <c r="AP163" t="s">
        <v>393</v>
      </c>
      <c r="AQ163" s="12" t="s">
        <v>49</v>
      </c>
    </row>
    <row r="164" spans="1:43" ht="13" x14ac:dyDescent="0.25">
      <c r="A164" s="15"/>
      <c r="B164" s="16"/>
      <c r="C164" s="16"/>
      <c r="D164" s="12" t="s">
        <v>466</v>
      </c>
      <c r="E164" s="12"/>
      <c r="F164" s="12"/>
      <c r="G164" s="12"/>
      <c r="H164" s="12">
        <f>SUM(H165:H166)</f>
        <v>0</v>
      </c>
      <c r="I164" s="12">
        <f>SUM(I165:I166)</f>
        <v>0</v>
      </c>
      <c r="J164" s="12">
        <f>H164+I164</f>
        <v>0</v>
      </c>
      <c r="K164" s="12"/>
      <c r="L164" s="12">
        <f>SUM(L165:L166)</f>
        <v>2.494E-2</v>
      </c>
      <c r="M164" s="12"/>
      <c r="P164" s="12">
        <f>IF(Q164="PR",J164,SUM(O165:O166))</f>
        <v>0</v>
      </c>
      <c r="Q164" s="12" t="s">
        <v>467</v>
      </c>
      <c r="R164" s="12">
        <f>IF(Q164="HS",H164,0)</f>
        <v>0</v>
      </c>
      <c r="S164" s="12">
        <f>IF(Q164="HS",I164-P164,0)</f>
        <v>0</v>
      </c>
      <c r="T164" s="12">
        <f>IF(Q164="PS",H164,0)</f>
        <v>0</v>
      </c>
      <c r="U164" s="12">
        <f>IF(Q164="PS",I164-P164,0)</f>
        <v>0</v>
      </c>
      <c r="V164" s="12">
        <f>IF(Q164="MP",H164,0)</f>
        <v>0</v>
      </c>
      <c r="W164" s="12">
        <f>IF(Q164="MP",I164-P164,0)</f>
        <v>0</v>
      </c>
      <c r="X164" s="12">
        <f>IF(Q164="OM",H164,0)</f>
        <v>0</v>
      </c>
      <c r="Y164" s="12" t="s">
        <v>468</v>
      </c>
      <c r="AI164">
        <f>SUM(Z165:Z166)</f>
        <v>0</v>
      </c>
      <c r="AJ164">
        <f>SUM(AA165:AA166)</f>
        <v>0</v>
      </c>
      <c r="AK164">
        <f>SUM(AB165:AB166)</f>
        <v>0</v>
      </c>
    </row>
    <row r="165" spans="1:43" ht="13" x14ac:dyDescent="0.25">
      <c r="A165" s="2" t="s">
        <v>469</v>
      </c>
      <c r="C165" s="1" t="s">
        <v>470</v>
      </c>
      <c r="D165" t="s">
        <v>471</v>
      </c>
      <c r="E165" t="s">
        <v>99</v>
      </c>
      <c r="F165">
        <v>2</v>
      </c>
      <c r="G165">
        <v>0</v>
      </c>
      <c r="H165">
        <f>F165*AE165</f>
        <v>0</v>
      </c>
      <c r="I165">
        <f>J165-H165</f>
        <v>0</v>
      </c>
      <c r="J165">
        <f>F165*G165</f>
        <v>0</v>
      </c>
      <c r="K165">
        <v>4.6999999999999999E-4</v>
      </c>
      <c r="L165">
        <f>F165*K165</f>
        <v>9.3999999999999997E-4</v>
      </c>
      <c r="M165" t="s">
        <v>77</v>
      </c>
      <c r="N165">
        <v>1</v>
      </c>
      <c r="O165">
        <f>IF(N165=5,I165,0)</f>
        <v>0</v>
      </c>
      <c r="Z165">
        <f>IF(AD165=0,J165,0)</f>
        <v>0</v>
      </c>
      <c r="AA165">
        <f>IF(AD165=15,J165,0)</f>
        <v>0</v>
      </c>
      <c r="AB165">
        <f>IF(AD165=21,J165,0)</f>
        <v>0</v>
      </c>
      <c r="AD165">
        <v>21</v>
      </c>
      <c r="AE165">
        <f>G165*AG165</f>
        <v>0</v>
      </c>
      <c r="AF165">
        <f>G165*(1-AG165)</f>
        <v>0</v>
      </c>
      <c r="AG165">
        <v>1</v>
      </c>
      <c r="AM165">
        <f>F165*AE165</f>
        <v>0</v>
      </c>
      <c r="AN165">
        <f>F165*AF165</f>
        <v>0</v>
      </c>
      <c r="AO165" t="s">
        <v>472</v>
      </c>
      <c r="AP165" t="s">
        <v>473</v>
      </c>
      <c r="AQ165" s="12" t="s">
        <v>49</v>
      </c>
    </row>
    <row r="166" spans="1:43" ht="13" x14ac:dyDescent="0.25">
      <c r="A166" s="2" t="s">
        <v>474</v>
      </c>
      <c r="C166" s="1" t="s">
        <v>475</v>
      </c>
      <c r="D166" t="s">
        <v>476</v>
      </c>
      <c r="E166" t="s">
        <v>99</v>
      </c>
      <c r="F166">
        <v>3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8.0000000000000002E-3</v>
      </c>
      <c r="L166">
        <f>F166*K166</f>
        <v>2.4E-2</v>
      </c>
      <c r="M166" t="s">
        <v>124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21</v>
      </c>
      <c r="AE166">
        <f>G166*AG166</f>
        <v>0</v>
      </c>
      <c r="AF166">
        <f>G166*(1-AG166)</f>
        <v>0</v>
      </c>
      <c r="AG166">
        <v>1</v>
      </c>
      <c r="AM166">
        <f>F166*AE166</f>
        <v>0</v>
      </c>
      <c r="AN166">
        <f>F166*AF166</f>
        <v>0</v>
      </c>
      <c r="AO166" t="s">
        <v>472</v>
      </c>
      <c r="AP166" t="s">
        <v>473</v>
      </c>
      <c r="AQ166" s="12" t="s">
        <v>49</v>
      </c>
    </row>
    <row r="167" spans="1:43" ht="13" x14ac:dyDescent="0.25">
      <c r="A167" s="17"/>
      <c r="B167" s="18"/>
      <c r="C167" s="18"/>
      <c r="D167" s="19"/>
      <c r="E167" s="19"/>
      <c r="F167" s="19"/>
      <c r="G167" s="19"/>
      <c r="H167" s="41" t="s">
        <v>477</v>
      </c>
      <c r="I167" s="41"/>
      <c r="J167" s="19">
        <f>J8+J11+J22+J24+J42+J57+J64+J72+J81+J86+J105+J116+J123+J133+J136+J140+J146+J150+J152+J155+J164</f>
        <v>0</v>
      </c>
      <c r="K167" s="19"/>
      <c r="L167" s="19"/>
      <c r="M167" s="19"/>
    </row>
    <row r="168" spans="1:43" x14ac:dyDescent="0.25">
      <c r="A168" s="20" t="s">
        <v>50</v>
      </c>
    </row>
    <row r="169" spans="1:43" ht="0" hidden="1" customHeight="1" x14ac:dyDescent="0.25">
      <c r="A169" s="37"/>
      <c r="B169" s="38"/>
      <c r="C169" s="38"/>
      <c r="D169" s="39"/>
      <c r="E169" s="39"/>
      <c r="F169" s="39"/>
      <c r="G169" s="39"/>
      <c r="H169" s="39"/>
      <c r="I169" s="39"/>
      <c r="J169" s="39"/>
      <c r="K169" s="39"/>
      <c r="L169" s="39"/>
      <c r="M169" s="39"/>
    </row>
  </sheetData>
  <sheetProtection formatCells="0" formatColumns="0" formatRows="0" insertColumns="0" insertRows="0" insertHyperlinks="0" deleteColumns="0" deleteRows="0" sort="0" autoFilter="0" pivotTables="0"/>
  <mergeCells count="42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0:M10"/>
    <mergeCell ref="D13:M13"/>
    <mergeCell ref="D88:M88"/>
    <mergeCell ref="D93:M93"/>
    <mergeCell ref="D95:M95"/>
    <mergeCell ref="D99:M99"/>
    <mergeCell ref="D104:M104"/>
    <mergeCell ref="D107:M107"/>
    <mergeCell ref="D119:M119"/>
    <mergeCell ref="D122:M122"/>
    <mergeCell ref="A169:M169"/>
    <mergeCell ref="D125:M125"/>
    <mergeCell ref="D127:M127"/>
    <mergeCell ref="D142:M142"/>
    <mergeCell ref="D154:M154"/>
    <mergeCell ref="H167:I167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workbookViewId="0">
      <selection activeCell="A18" sqref="A18"/>
    </sheetView>
  </sheetViews>
  <sheetFormatPr defaultColWidth="12.08984375" defaultRowHeight="12.5" x14ac:dyDescent="0.25"/>
  <cols>
    <col min="1" max="1" width="6.81640625" style="5" customWidth="1"/>
    <col min="2" max="2" width="4.54296875" style="5" customWidth="1"/>
    <col min="3" max="3" width="13.26953125" customWidth="1"/>
    <col min="4" max="4" width="34.1796875" customWidth="1"/>
    <col min="5" max="5" width="4.26953125" customWidth="1"/>
    <col min="6" max="6" width="10.90625" customWidth="1"/>
    <col min="7" max="7" width="12" customWidth="1"/>
    <col min="8" max="11" width="14.26953125" customWidth="1"/>
    <col min="12" max="12" width="11.7265625" customWidth="1"/>
    <col min="13" max="14" width="12.1796875" hidden="1" customWidth="1"/>
    <col min="15" max="15" width="9.08984375" hidden="1" customWidth="1"/>
  </cols>
  <sheetData>
    <row r="1" spans="1:14" ht="25.5" customHeight="1" x14ac:dyDescent="0.25">
      <c r="A1" s="56" t="s">
        <v>478</v>
      </c>
      <c r="B1" s="60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</row>
    <row r="2" spans="1:14" ht="25.5" customHeight="1" x14ac:dyDescent="0.25">
      <c r="A2" s="57" t="s">
        <v>1</v>
      </c>
      <c r="B2" s="58"/>
      <c r="C2" s="58"/>
      <c r="D2" s="4" t="s">
        <v>2</v>
      </c>
      <c r="E2" s="58" t="s">
        <v>3</v>
      </c>
      <c r="F2" s="58"/>
      <c r="G2" s="58" t="s">
        <v>4</v>
      </c>
      <c r="H2" s="58"/>
      <c r="I2" s="3" t="s">
        <v>5</v>
      </c>
      <c r="J2" s="58"/>
      <c r="K2" s="58"/>
      <c r="L2" s="62"/>
      <c r="M2" s="1"/>
    </row>
    <row r="3" spans="1:14" ht="25.5" customHeight="1" x14ac:dyDescent="0.25">
      <c r="A3" s="59" t="s">
        <v>6</v>
      </c>
      <c r="B3" s="60"/>
      <c r="C3" s="60"/>
      <c r="D3" s="5"/>
      <c r="E3" s="60" t="s">
        <v>7</v>
      </c>
      <c r="F3" s="60"/>
      <c r="G3" s="60"/>
      <c r="H3" s="60"/>
      <c r="I3" s="5" t="s">
        <v>8</v>
      </c>
      <c r="J3" s="60"/>
      <c r="K3" s="60"/>
      <c r="L3" s="63"/>
      <c r="M3" s="1"/>
    </row>
    <row r="4" spans="1:14" ht="25.5" customHeight="1" x14ac:dyDescent="0.25">
      <c r="A4" s="59" t="s">
        <v>9</v>
      </c>
      <c r="B4" s="60"/>
      <c r="C4" s="60"/>
      <c r="D4" s="5" t="s">
        <v>10</v>
      </c>
      <c r="E4" s="60" t="s">
        <v>11</v>
      </c>
      <c r="F4" s="60"/>
      <c r="G4" s="60"/>
      <c r="H4" s="60"/>
      <c r="I4" s="5" t="s">
        <v>12</v>
      </c>
      <c r="J4" s="60"/>
      <c r="K4" s="60"/>
      <c r="L4" s="63"/>
      <c r="M4" s="1"/>
    </row>
    <row r="5" spans="1:14" ht="25.5" customHeight="1" x14ac:dyDescent="0.25">
      <c r="A5" s="61" t="s">
        <v>13</v>
      </c>
      <c r="B5" s="42"/>
      <c r="C5" s="42"/>
      <c r="D5" s="6"/>
      <c r="E5" s="42" t="s">
        <v>14</v>
      </c>
      <c r="F5" s="42"/>
      <c r="G5" s="42"/>
      <c r="H5" s="42"/>
      <c r="I5" s="6" t="s">
        <v>15</v>
      </c>
      <c r="J5" s="42"/>
      <c r="K5" s="42"/>
      <c r="L5" s="43"/>
      <c r="M5" s="1"/>
    </row>
    <row r="6" spans="1:14" ht="13" x14ac:dyDescent="0.25">
      <c r="A6" s="44" t="s">
        <v>17</v>
      </c>
      <c r="B6" s="46" t="s">
        <v>18</v>
      </c>
      <c r="C6" s="50" t="s">
        <v>19</v>
      </c>
      <c r="D6" s="50"/>
      <c r="E6" s="50"/>
      <c r="F6" s="50"/>
      <c r="G6" s="50"/>
      <c r="H6" s="53"/>
      <c r="I6" s="65" t="s">
        <v>23</v>
      </c>
      <c r="J6" s="66"/>
      <c r="K6" s="67"/>
      <c r="L6" s="21" t="s">
        <v>24</v>
      </c>
    </row>
    <row r="7" spans="1:14" ht="13" x14ac:dyDescent="0.25">
      <c r="A7" s="45"/>
      <c r="B7" s="47"/>
      <c r="C7" s="51"/>
      <c r="D7" s="51"/>
      <c r="E7" s="51"/>
      <c r="F7" s="51"/>
      <c r="G7" s="51"/>
      <c r="H7" s="64"/>
      <c r="I7" s="9" t="s">
        <v>27</v>
      </c>
      <c r="J7" s="10" t="s">
        <v>28</v>
      </c>
      <c r="K7" s="11" t="s">
        <v>29</v>
      </c>
      <c r="L7" s="22" t="s">
        <v>29</v>
      </c>
    </row>
    <row r="8" spans="1:14" x14ac:dyDescent="0.25">
      <c r="B8" s="5" t="s">
        <v>40</v>
      </c>
      <c r="C8" s="39" t="s">
        <v>479</v>
      </c>
      <c r="D8" s="39"/>
      <c r="E8" s="39"/>
      <c r="F8" s="39"/>
      <c r="G8" s="39"/>
      <c r="H8" s="39"/>
      <c r="I8">
        <f>SUMIF('Stavební rozpočet'!AP9:AP166,"6_",'Stavební rozpočet'!AM9:AM166)</f>
        <v>0</v>
      </c>
      <c r="J8">
        <f>SUMIF('Stavební rozpočet'!AP9:AP166,"6_",'Stavební rozpočet'!AN9:AN166)</f>
        <v>0</v>
      </c>
      <c r="K8">
        <f t="shared" ref="K8:K15" si="0">I8+J8</f>
        <v>0</v>
      </c>
      <c r="L8">
        <f>SUMIF('Stavební rozpočet'!AP9:AP166,"6_",'Stavební rozpočet'!L9:L166)</f>
        <v>6.0294990000000004</v>
      </c>
      <c r="M8" t="s">
        <v>480</v>
      </c>
      <c r="N8">
        <f t="shared" ref="N8:N15" si="1">IF(M8="T",0,K8)</f>
        <v>0</v>
      </c>
    </row>
    <row r="9" spans="1:14" x14ac:dyDescent="0.25">
      <c r="B9" s="5" t="s">
        <v>310</v>
      </c>
      <c r="C9" s="39" t="s">
        <v>481</v>
      </c>
      <c r="D9" s="39"/>
      <c r="E9" s="39"/>
      <c r="F9" s="39"/>
      <c r="G9" s="39"/>
      <c r="H9" s="39"/>
      <c r="I9">
        <f>SUMIF('Stavební rozpočet'!AP9:AP166,"72_",'Stavební rozpočet'!AM9:AM166)</f>
        <v>0</v>
      </c>
      <c r="J9">
        <f>SUMIF('Stavební rozpočet'!AP9:AP166,"72_",'Stavební rozpočet'!AN9:AN166)</f>
        <v>0</v>
      </c>
      <c r="K9">
        <f t="shared" si="0"/>
        <v>0</v>
      </c>
      <c r="L9">
        <f>SUMIF('Stavební rozpočet'!AP9:AP166,"72_",'Stavební rozpočet'!L9:L166)</f>
        <v>0.80954000000000004</v>
      </c>
      <c r="M9" t="s">
        <v>480</v>
      </c>
      <c r="N9">
        <f t="shared" si="1"/>
        <v>0</v>
      </c>
    </row>
    <row r="10" spans="1:14" x14ac:dyDescent="0.25">
      <c r="B10" s="5" t="s">
        <v>315</v>
      </c>
      <c r="C10" s="39" t="s">
        <v>482</v>
      </c>
      <c r="D10" s="39"/>
      <c r="E10" s="39"/>
      <c r="F10" s="39"/>
      <c r="G10" s="39"/>
      <c r="H10" s="39"/>
      <c r="I10">
        <f>SUMIF('Stavební rozpočet'!AP9:AP166,"73_",'Stavební rozpočet'!AM9:AM166)</f>
        <v>0</v>
      </c>
      <c r="J10">
        <f>SUMIF('Stavební rozpočet'!AP9:AP166,"73_",'Stavební rozpočet'!AN9:AN166)</f>
        <v>0</v>
      </c>
      <c r="K10">
        <f t="shared" si="0"/>
        <v>0</v>
      </c>
      <c r="L10">
        <f>SUMIF('Stavební rozpočet'!AP9:AP166,"73_",'Stavební rozpočet'!L9:L166)</f>
        <v>0.14032</v>
      </c>
      <c r="M10" t="s">
        <v>480</v>
      </c>
      <c r="N10">
        <f t="shared" si="1"/>
        <v>0</v>
      </c>
    </row>
    <row r="11" spans="1:14" x14ac:dyDescent="0.25">
      <c r="B11" s="5" t="s">
        <v>332</v>
      </c>
      <c r="C11" s="39" t="s">
        <v>483</v>
      </c>
      <c r="D11" s="39"/>
      <c r="E11" s="39"/>
      <c r="F11" s="39"/>
      <c r="G11" s="39"/>
      <c r="H11" s="39"/>
      <c r="I11">
        <f>SUMIF('Stavební rozpočet'!AP9:AP166,"76_",'Stavební rozpočet'!AM9:AM166)</f>
        <v>0</v>
      </c>
      <c r="J11">
        <f>SUMIF('Stavební rozpočet'!AP9:AP166,"76_",'Stavební rozpočet'!AN9:AN166)</f>
        <v>0</v>
      </c>
      <c r="K11">
        <f t="shared" si="0"/>
        <v>0</v>
      </c>
      <c r="L11">
        <f>SUMIF('Stavební rozpočet'!AP9:AP166,"76_",'Stavební rozpočet'!L9:L166)</f>
        <v>4.6039999999999998E-2</v>
      </c>
      <c r="M11" t="s">
        <v>480</v>
      </c>
      <c r="N11">
        <f t="shared" si="1"/>
        <v>0</v>
      </c>
    </row>
    <row r="12" spans="1:14" x14ac:dyDescent="0.25">
      <c r="B12" s="5" t="s">
        <v>335</v>
      </c>
      <c r="C12" s="39" t="s">
        <v>484</v>
      </c>
      <c r="D12" s="39"/>
      <c r="E12" s="39"/>
      <c r="F12" s="39"/>
      <c r="G12" s="39"/>
      <c r="H12" s="39"/>
      <c r="I12">
        <f>SUMIF('Stavební rozpočet'!AP9:AP166,"77_",'Stavební rozpočet'!AM9:AM166)</f>
        <v>0</v>
      </c>
      <c r="J12">
        <f>SUMIF('Stavební rozpočet'!AP9:AP166,"77_",'Stavební rozpočet'!AN9:AN166)</f>
        <v>0</v>
      </c>
      <c r="K12">
        <f t="shared" si="0"/>
        <v>0</v>
      </c>
      <c r="L12">
        <f>SUMIF('Stavební rozpočet'!AP9:AP166,"77_",'Stavební rozpočet'!L9:L166)</f>
        <v>0.24684159999999999</v>
      </c>
      <c r="M12" t="s">
        <v>480</v>
      </c>
      <c r="N12">
        <f t="shared" si="1"/>
        <v>0</v>
      </c>
    </row>
    <row r="13" spans="1:14" x14ac:dyDescent="0.25">
      <c r="B13" s="5" t="s">
        <v>338</v>
      </c>
      <c r="C13" s="39" t="s">
        <v>485</v>
      </c>
      <c r="D13" s="39"/>
      <c r="E13" s="39"/>
      <c r="F13" s="39"/>
      <c r="G13" s="39"/>
      <c r="H13" s="39"/>
      <c r="I13">
        <f>SUMIF('Stavební rozpočet'!AP9:AP166,"78_",'Stavební rozpočet'!AM9:AM166)</f>
        <v>0</v>
      </c>
      <c r="J13">
        <f>SUMIF('Stavební rozpočet'!AP9:AP166,"78_",'Stavební rozpočet'!AN9:AN166)</f>
        <v>0</v>
      </c>
      <c r="K13">
        <f t="shared" si="0"/>
        <v>0</v>
      </c>
      <c r="L13">
        <f>SUMIF('Stavební rozpočet'!AP9:AP166,"78_",'Stavební rozpočet'!L9:L166)</f>
        <v>1.0399958</v>
      </c>
      <c r="M13" t="s">
        <v>480</v>
      </c>
      <c r="N13">
        <f t="shared" si="1"/>
        <v>0</v>
      </c>
    </row>
    <row r="14" spans="1:14" x14ac:dyDescent="0.25">
      <c r="B14" s="5" t="s">
        <v>88</v>
      </c>
      <c r="C14" s="39" t="s">
        <v>486</v>
      </c>
      <c r="D14" s="39"/>
      <c r="E14" s="39"/>
      <c r="F14" s="39"/>
      <c r="G14" s="39"/>
      <c r="H14" s="39"/>
      <c r="I14">
        <f>SUMIF('Stavební rozpočet'!AP9:AP166,"9_",'Stavební rozpočet'!AM9:AM166)</f>
        <v>0</v>
      </c>
      <c r="J14">
        <f>SUMIF('Stavební rozpočet'!AP9:AP166,"9_",'Stavební rozpočet'!AN9:AN166)</f>
        <v>0</v>
      </c>
      <c r="K14">
        <f t="shared" si="0"/>
        <v>0</v>
      </c>
      <c r="L14">
        <f>SUMIF('Stavební rozpočet'!AP9:AP166,"9_",'Stavební rozpočet'!L9:L166)</f>
        <v>3.7334000000000001</v>
      </c>
      <c r="M14" t="s">
        <v>480</v>
      </c>
      <c r="N14">
        <f t="shared" si="1"/>
        <v>0</v>
      </c>
    </row>
    <row r="15" spans="1:14" x14ac:dyDescent="0.25">
      <c r="C15" s="39" t="s">
        <v>466</v>
      </c>
      <c r="D15" s="39"/>
      <c r="E15" s="39"/>
      <c r="F15" s="39"/>
      <c r="G15" s="39"/>
      <c r="H15" s="39"/>
      <c r="I15">
        <f>SUMIF('Stavební rozpočet'!AP9:AP166,"Z_",'Stavební rozpočet'!AM9:AM166)</f>
        <v>0</v>
      </c>
      <c r="J15">
        <f>SUMIF('Stavební rozpočet'!AP9:AP166,"Z_",'Stavební rozpočet'!AN9:AN166)</f>
        <v>0</v>
      </c>
      <c r="K15">
        <f t="shared" si="0"/>
        <v>0</v>
      </c>
      <c r="L15">
        <f>SUMIF('Stavební rozpočet'!AP9:AP166,"Z_",'Stavební rozpočet'!L9:L166)</f>
        <v>2.494E-2</v>
      </c>
      <c r="M15" t="s">
        <v>480</v>
      </c>
      <c r="N15">
        <f t="shared" si="1"/>
        <v>0</v>
      </c>
    </row>
    <row r="16" spans="1:14" ht="13" x14ac:dyDescent="0.25">
      <c r="A16" s="4"/>
      <c r="B16" s="4"/>
      <c r="C16" s="19"/>
      <c r="D16" s="19"/>
      <c r="E16" s="19"/>
      <c r="F16" s="19"/>
      <c r="G16" s="19"/>
      <c r="H16" s="19"/>
      <c r="I16" s="41" t="s">
        <v>477</v>
      </c>
      <c r="J16" s="41"/>
      <c r="K16" s="19">
        <f>SUM(K8:K15)</f>
        <v>0</v>
      </c>
      <c r="L16" s="19"/>
      <c r="M16" s="19"/>
    </row>
    <row r="17" spans="1:12" x14ac:dyDescent="0.25">
      <c r="A17" s="20" t="s">
        <v>50</v>
      </c>
    </row>
    <row r="18" spans="1:12" ht="0" hidden="1" customHeight="1" x14ac:dyDescent="0.25">
      <c r="A18" s="37"/>
      <c r="B18" s="60"/>
      <c r="C18" s="39"/>
      <c r="D18" s="39"/>
      <c r="E18" s="39"/>
      <c r="F18" s="39"/>
      <c r="G18" s="39"/>
      <c r="H18" s="39"/>
      <c r="I18" s="39"/>
      <c r="J18" s="39"/>
      <c r="K18" s="39"/>
      <c r="L18" s="39"/>
    </row>
  </sheetData>
  <sheetProtection formatCells="0" formatColumns="0" formatRows="0" insertColumns="0" insertRows="0" insertHyperlinks="0" deleteColumns="0" deleteRows="0" sort="0" autoFilter="0" pivotTables="0"/>
  <mergeCells count="31"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A6:A7"/>
    <mergeCell ref="B6:B7"/>
    <mergeCell ref="C6:H7"/>
    <mergeCell ref="I6:K6"/>
    <mergeCell ref="C8:H8"/>
    <mergeCell ref="C9:H9"/>
    <mergeCell ref="C10:H10"/>
    <mergeCell ref="C11:H11"/>
    <mergeCell ref="C12:H12"/>
    <mergeCell ref="C13:H13"/>
    <mergeCell ref="C14:H14"/>
    <mergeCell ref="C15:H15"/>
    <mergeCell ref="I16:J16"/>
    <mergeCell ref="A18:L18"/>
  </mergeCells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workbookViewId="0">
      <selection activeCell="A31" sqref="A31"/>
    </sheetView>
  </sheetViews>
  <sheetFormatPr defaultColWidth="12.08984375" defaultRowHeight="12.5" x14ac:dyDescent="0.25"/>
  <cols>
    <col min="1" max="1" width="6.81640625" style="5" customWidth="1"/>
    <col min="2" max="2" width="4.54296875" style="5" customWidth="1"/>
    <col min="3" max="3" width="13.26953125" customWidth="1"/>
    <col min="4" max="4" width="34.1796875" customWidth="1"/>
    <col min="5" max="5" width="4.26953125" customWidth="1"/>
    <col min="6" max="6" width="10.90625" customWidth="1"/>
    <col min="7" max="7" width="12" customWidth="1"/>
    <col min="8" max="11" width="14.26953125" customWidth="1"/>
    <col min="12" max="12" width="11.7265625" customWidth="1"/>
    <col min="13" max="14" width="12.1796875" hidden="1" customWidth="1"/>
    <col min="15" max="15" width="9.08984375" hidden="1" customWidth="1"/>
  </cols>
  <sheetData>
    <row r="1" spans="1:14" ht="25.5" customHeight="1" x14ac:dyDescent="0.25">
      <c r="A1" s="56" t="s">
        <v>487</v>
      </c>
      <c r="B1" s="60"/>
      <c r="C1" s="38"/>
      <c r="D1" s="38"/>
      <c r="E1" s="38"/>
      <c r="F1" s="38"/>
      <c r="G1" s="38"/>
      <c r="H1" s="38"/>
      <c r="I1" s="38"/>
      <c r="J1" s="38"/>
      <c r="K1" s="38"/>
      <c r="L1" s="38"/>
      <c r="M1" s="1"/>
    </row>
    <row r="2" spans="1:14" ht="25.5" customHeight="1" x14ac:dyDescent="0.25">
      <c r="A2" s="57" t="s">
        <v>1</v>
      </c>
      <c r="B2" s="58"/>
      <c r="C2" s="58"/>
      <c r="D2" s="4" t="s">
        <v>2</v>
      </c>
      <c r="E2" s="58" t="s">
        <v>3</v>
      </c>
      <c r="F2" s="58"/>
      <c r="G2" s="58" t="s">
        <v>4</v>
      </c>
      <c r="H2" s="58"/>
      <c r="I2" s="3" t="s">
        <v>5</v>
      </c>
      <c r="J2" s="58"/>
      <c r="K2" s="58"/>
      <c r="L2" s="62"/>
      <c r="M2" s="1"/>
    </row>
    <row r="3" spans="1:14" ht="25.5" customHeight="1" x14ac:dyDescent="0.25">
      <c r="A3" s="59" t="s">
        <v>6</v>
      </c>
      <c r="B3" s="60"/>
      <c r="C3" s="60"/>
      <c r="D3" s="5"/>
      <c r="E3" s="60" t="s">
        <v>7</v>
      </c>
      <c r="F3" s="60"/>
      <c r="G3" s="60"/>
      <c r="H3" s="60"/>
      <c r="I3" s="5" t="s">
        <v>8</v>
      </c>
      <c r="J3" s="60"/>
      <c r="K3" s="60"/>
      <c r="L3" s="63"/>
      <c r="M3" s="1"/>
    </row>
    <row r="4" spans="1:14" ht="25.5" customHeight="1" x14ac:dyDescent="0.25">
      <c r="A4" s="59" t="s">
        <v>9</v>
      </c>
      <c r="B4" s="60"/>
      <c r="C4" s="60"/>
      <c r="D4" s="5" t="s">
        <v>10</v>
      </c>
      <c r="E4" s="60" t="s">
        <v>11</v>
      </c>
      <c r="F4" s="60"/>
      <c r="G4" s="60"/>
      <c r="H4" s="60"/>
      <c r="I4" s="5" t="s">
        <v>12</v>
      </c>
      <c r="J4" s="60"/>
      <c r="K4" s="60"/>
      <c r="L4" s="63"/>
      <c r="M4" s="1"/>
    </row>
    <row r="5" spans="1:14" ht="25.5" customHeight="1" x14ac:dyDescent="0.25">
      <c r="A5" s="61" t="s">
        <v>13</v>
      </c>
      <c r="B5" s="42"/>
      <c r="C5" s="42"/>
      <c r="D5" s="6"/>
      <c r="E5" s="42" t="s">
        <v>14</v>
      </c>
      <c r="F5" s="42"/>
      <c r="G5" s="42"/>
      <c r="H5" s="42"/>
      <c r="I5" s="6" t="s">
        <v>15</v>
      </c>
      <c r="J5" s="42"/>
      <c r="K5" s="42"/>
      <c r="L5" s="43"/>
      <c r="M5" s="1"/>
    </row>
    <row r="6" spans="1:14" ht="13" x14ac:dyDescent="0.25">
      <c r="A6" s="44" t="s">
        <v>17</v>
      </c>
      <c r="B6" s="46" t="s">
        <v>18</v>
      </c>
      <c r="C6" s="50" t="s">
        <v>19</v>
      </c>
      <c r="D6" s="50"/>
      <c r="E6" s="50"/>
      <c r="F6" s="50"/>
      <c r="G6" s="50"/>
      <c r="H6" s="53"/>
      <c r="I6" s="65" t="s">
        <v>23</v>
      </c>
      <c r="J6" s="66"/>
      <c r="K6" s="67"/>
      <c r="L6" s="21" t="s">
        <v>24</v>
      </c>
    </row>
    <row r="7" spans="1:14" ht="13" x14ac:dyDescent="0.25">
      <c r="A7" s="45"/>
      <c r="B7" s="47"/>
      <c r="C7" s="51"/>
      <c r="D7" s="51"/>
      <c r="E7" s="51"/>
      <c r="F7" s="51"/>
      <c r="G7" s="51"/>
      <c r="H7" s="64"/>
      <c r="I7" s="9" t="s">
        <v>27</v>
      </c>
      <c r="J7" s="10" t="s">
        <v>28</v>
      </c>
      <c r="K7" s="11" t="s">
        <v>29</v>
      </c>
      <c r="L7" s="22" t="s">
        <v>29</v>
      </c>
    </row>
    <row r="8" spans="1:14" x14ac:dyDescent="0.25">
      <c r="B8" s="5" t="s">
        <v>40</v>
      </c>
      <c r="C8" s="39" t="s">
        <v>41</v>
      </c>
      <c r="D8" s="39"/>
      <c r="E8" s="39"/>
      <c r="F8" s="39"/>
      <c r="G8" s="39"/>
      <c r="H8" s="39"/>
      <c r="I8">
        <f>'Stavební rozpočet'!H8</f>
        <v>0</v>
      </c>
      <c r="J8">
        <f>'Stavební rozpočet'!I8</f>
        <v>0</v>
      </c>
      <c r="K8">
        <f t="shared" ref="K8:K28" si="0">I8+J8</f>
        <v>0</v>
      </c>
      <c r="L8">
        <f>'Stavební rozpočet'!L8</f>
        <v>0.20250000000000001</v>
      </c>
      <c r="M8" t="s">
        <v>480</v>
      </c>
      <c r="N8">
        <f t="shared" ref="N8:N28" si="1">IF(M8="T",0,K8)</f>
        <v>0</v>
      </c>
    </row>
    <row r="9" spans="1:14" x14ac:dyDescent="0.25">
      <c r="B9" s="5" t="s">
        <v>52</v>
      </c>
      <c r="C9" s="39" t="s">
        <v>53</v>
      </c>
      <c r="D9" s="39"/>
      <c r="E9" s="39"/>
      <c r="F9" s="39"/>
      <c r="G9" s="39"/>
      <c r="H9" s="39"/>
      <c r="I9">
        <f>'Stavební rozpočet'!H11</f>
        <v>0</v>
      </c>
      <c r="J9">
        <f>'Stavební rozpočet'!I11</f>
        <v>0</v>
      </c>
      <c r="K9">
        <f t="shared" si="0"/>
        <v>0</v>
      </c>
      <c r="L9">
        <f>'Stavební rozpočet'!L11</f>
        <v>4.773263</v>
      </c>
      <c r="M9" t="s">
        <v>480</v>
      </c>
      <c r="N9">
        <f t="shared" si="1"/>
        <v>0</v>
      </c>
    </row>
    <row r="10" spans="1:14" x14ac:dyDescent="0.25">
      <c r="B10" s="5" t="s">
        <v>79</v>
      </c>
      <c r="C10" s="39" t="s">
        <v>80</v>
      </c>
      <c r="D10" s="39"/>
      <c r="E10" s="39"/>
      <c r="F10" s="39"/>
      <c r="G10" s="39"/>
      <c r="H10" s="39"/>
      <c r="I10">
        <f>'Stavební rozpočet'!H22</f>
        <v>0</v>
      </c>
      <c r="J10">
        <f>'Stavební rozpočet'!I22</f>
        <v>0</v>
      </c>
      <c r="K10">
        <f t="shared" si="0"/>
        <v>0</v>
      </c>
      <c r="L10">
        <f>'Stavební rozpočet'!L22</f>
        <v>1.053736</v>
      </c>
      <c r="M10" t="s">
        <v>480</v>
      </c>
      <c r="N10">
        <f t="shared" si="1"/>
        <v>0</v>
      </c>
    </row>
    <row r="11" spans="1:14" x14ac:dyDescent="0.25">
      <c r="B11" s="5" t="s">
        <v>85</v>
      </c>
      <c r="C11" s="39" t="s">
        <v>86</v>
      </c>
      <c r="D11" s="39"/>
      <c r="E11" s="39"/>
      <c r="F11" s="39"/>
      <c r="G11" s="39"/>
      <c r="H11" s="39"/>
      <c r="I11">
        <f>'Stavební rozpočet'!H24</f>
        <v>0</v>
      </c>
      <c r="J11">
        <f>'Stavební rozpočet'!I24</f>
        <v>0</v>
      </c>
      <c r="K11">
        <f t="shared" si="0"/>
        <v>0</v>
      </c>
      <c r="L11">
        <f>'Stavební rozpočet'!L24</f>
        <v>0.65176000000000001</v>
      </c>
      <c r="M11" t="s">
        <v>480</v>
      </c>
      <c r="N11">
        <f t="shared" si="1"/>
        <v>0</v>
      </c>
    </row>
    <row r="12" spans="1:14" x14ac:dyDescent="0.25">
      <c r="B12" s="5" t="s">
        <v>144</v>
      </c>
      <c r="C12" s="39" t="s">
        <v>145</v>
      </c>
      <c r="D12" s="39"/>
      <c r="E12" s="39"/>
      <c r="F12" s="39"/>
      <c r="G12" s="39"/>
      <c r="H12" s="39"/>
      <c r="I12">
        <f>'Stavební rozpočet'!H42</f>
        <v>0</v>
      </c>
      <c r="J12">
        <f>'Stavební rozpočet'!I42</f>
        <v>0</v>
      </c>
      <c r="K12">
        <f t="shared" si="0"/>
        <v>0</v>
      </c>
      <c r="L12">
        <f>'Stavební rozpočet'!L42</f>
        <v>0.15778</v>
      </c>
      <c r="M12" t="s">
        <v>480</v>
      </c>
      <c r="N12">
        <f t="shared" si="1"/>
        <v>0</v>
      </c>
    </row>
    <row r="13" spans="1:14" x14ac:dyDescent="0.25">
      <c r="B13" s="5" t="s">
        <v>190</v>
      </c>
      <c r="C13" s="39" t="s">
        <v>191</v>
      </c>
      <c r="D13" s="39"/>
      <c r="E13" s="39"/>
      <c r="F13" s="39"/>
      <c r="G13" s="39"/>
      <c r="H13" s="39"/>
      <c r="I13">
        <f>'Stavební rozpočet'!H57</f>
        <v>0</v>
      </c>
      <c r="J13">
        <f>'Stavební rozpočet'!I57</f>
        <v>0</v>
      </c>
      <c r="K13">
        <f t="shared" si="0"/>
        <v>0</v>
      </c>
      <c r="L13">
        <f>'Stavební rozpočet'!L57</f>
        <v>5.4300000000000001E-2</v>
      </c>
      <c r="M13" t="s">
        <v>480</v>
      </c>
      <c r="N13">
        <f t="shared" si="1"/>
        <v>0</v>
      </c>
    </row>
    <row r="14" spans="1:14" x14ac:dyDescent="0.25">
      <c r="B14" s="5" t="s">
        <v>212</v>
      </c>
      <c r="C14" s="39" t="s">
        <v>213</v>
      </c>
      <c r="D14" s="39"/>
      <c r="E14" s="39"/>
      <c r="F14" s="39"/>
      <c r="G14" s="39"/>
      <c r="H14" s="39"/>
      <c r="I14">
        <f>'Stavební rozpočet'!H64</f>
        <v>0</v>
      </c>
      <c r="J14">
        <f>'Stavební rozpočet'!I64</f>
        <v>0</v>
      </c>
      <c r="K14">
        <f t="shared" si="0"/>
        <v>0</v>
      </c>
      <c r="L14">
        <f>'Stavební rozpočet'!L64</f>
        <v>3.5400000000000002E-3</v>
      </c>
      <c r="M14" t="s">
        <v>480</v>
      </c>
      <c r="N14">
        <f t="shared" si="1"/>
        <v>0</v>
      </c>
    </row>
    <row r="15" spans="1:14" x14ac:dyDescent="0.25">
      <c r="B15" s="5" t="s">
        <v>236</v>
      </c>
      <c r="C15" s="39" t="s">
        <v>237</v>
      </c>
      <c r="D15" s="39"/>
      <c r="E15" s="39"/>
      <c r="F15" s="39"/>
      <c r="G15" s="39"/>
      <c r="H15" s="39"/>
      <c r="I15">
        <f>'Stavební rozpočet'!H72</f>
        <v>0</v>
      </c>
      <c r="J15">
        <f>'Stavební rozpočet'!I72</f>
        <v>0</v>
      </c>
      <c r="K15">
        <f t="shared" si="0"/>
        <v>0</v>
      </c>
      <c r="L15">
        <f>'Stavební rozpočet'!L72</f>
        <v>8.2480000000000012E-2</v>
      </c>
      <c r="M15" t="s">
        <v>480</v>
      </c>
      <c r="N15">
        <f t="shared" si="1"/>
        <v>0</v>
      </c>
    </row>
    <row r="16" spans="1:14" x14ac:dyDescent="0.25">
      <c r="B16" s="5" t="s">
        <v>264</v>
      </c>
      <c r="C16" s="39" t="s">
        <v>265</v>
      </c>
      <c r="D16" s="39"/>
      <c r="E16" s="39"/>
      <c r="F16" s="39"/>
      <c r="G16" s="39"/>
      <c r="H16" s="39"/>
      <c r="I16">
        <f>'Stavební rozpočet'!H81</f>
        <v>0</v>
      </c>
      <c r="J16">
        <f>'Stavební rozpočet'!I81</f>
        <v>0</v>
      </c>
      <c r="K16">
        <f t="shared" si="0"/>
        <v>0</v>
      </c>
      <c r="L16">
        <f>'Stavební rozpočet'!L81</f>
        <v>4.6039999999999998E-2</v>
      </c>
      <c r="M16" t="s">
        <v>480</v>
      </c>
      <c r="N16">
        <f t="shared" si="1"/>
        <v>0</v>
      </c>
    </row>
    <row r="17" spans="1:14" x14ac:dyDescent="0.25">
      <c r="B17" s="5" t="s">
        <v>278</v>
      </c>
      <c r="C17" s="39" t="s">
        <v>279</v>
      </c>
      <c r="D17" s="39"/>
      <c r="E17" s="39"/>
      <c r="F17" s="39"/>
      <c r="G17" s="39"/>
      <c r="H17" s="39"/>
      <c r="I17">
        <f>'Stavební rozpočet'!H86</f>
        <v>0</v>
      </c>
      <c r="J17">
        <f>'Stavební rozpočet'!I86</f>
        <v>0</v>
      </c>
      <c r="K17">
        <f t="shared" si="0"/>
        <v>0</v>
      </c>
      <c r="L17">
        <f>'Stavební rozpočet'!L86</f>
        <v>0.24684159999999999</v>
      </c>
      <c r="M17" t="s">
        <v>480</v>
      </c>
      <c r="N17">
        <f t="shared" si="1"/>
        <v>0</v>
      </c>
    </row>
    <row r="18" spans="1:14" x14ac:dyDescent="0.25">
      <c r="B18" s="5" t="s">
        <v>319</v>
      </c>
      <c r="C18" s="39" t="s">
        <v>320</v>
      </c>
      <c r="D18" s="39"/>
      <c r="E18" s="39"/>
      <c r="F18" s="39"/>
      <c r="G18" s="39"/>
      <c r="H18" s="39"/>
      <c r="I18">
        <f>'Stavební rozpočet'!H105</f>
        <v>0</v>
      </c>
      <c r="J18">
        <f>'Stavební rozpočet'!I105</f>
        <v>0</v>
      </c>
      <c r="K18">
        <f t="shared" si="0"/>
        <v>0</v>
      </c>
      <c r="L18">
        <f>'Stavební rozpočet'!L105</f>
        <v>0.9897149999999999</v>
      </c>
      <c r="M18" t="s">
        <v>480</v>
      </c>
      <c r="N18">
        <f t="shared" si="1"/>
        <v>0</v>
      </c>
    </row>
    <row r="19" spans="1:14" x14ac:dyDescent="0.25">
      <c r="B19" s="5" t="s">
        <v>347</v>
      </c>
      <c r="C19" s="39" t="s">
        <v>348</v>
      </c>
      <c r="D19" s="39"/>
      <c r="E19" s="39"/>
      <c r="F19" s="39"/>
      <c r="G19" s="39"/>
      <c r="H19" s="39"/>
      <c r="I19">
        <f>'Stavební rozpočet'!H116</f>
        <v>0</v>
      </c>
      <c r="J19">
        <f>'Stavební rozpočet'!I116</f>
        <v>0</v>
      </c>
      <c r="K19">
        <f t="shared" si="0"/>
        <v>0</v>
      </c>
      <c r="L19">
        <f>'Stavební rozpočet'!L116</f>
        <v>1.0139999999999999E-3</v>
      </c>
      <c r="M19" t="s">
        <v>480</v>
      </c>
      <c r="N19">
        <f t="shared" si="1"/>
        <v>0</v>
      </c>
    </row>
    <row r="20" spans="1:14" x14ac:dyDescent="0.25">
      <c r="B20" s="5" t="s">
        <v>364</v>
      </c>
      <c r="C20" s="39" t="s">
        <v>365</v>
      </c>
      <c r="D20" s="39"/>
      <c r="E20" s="39"/>
      <c r="F20" s="39"/>
      <c r="G20" s="39"/>
      <c r="H20" s="39"/>
      <c r="I20">
        <f>'Stavební rozpočet'!H123</f>
        <v>0</v>
      </c>
      <c r="J20">
        <f>'Stavební rozpočet'!I123</f>
        <v>0</v>
      </c>
      <c r="K20">
        <f t="shared" si="0"/>
        <v>0</v>
      </c>
      <c r="L20">
        <f>'Stavební rozpočet'!L123</f>
        <v>4.9266799999999999E-2</v>
      </c>
      <c r="M20" t="s">
        <v>480</v>
      </c>
      <c r="N20">
        <f t="shared" si="1"/>
        <v>0</v>
      </c>
    </row>
    <row r="21" spans="1:14" x14ac:dyDescent="0.25">
      <c r="B21" s="5" t="s">
        <v>88</v>
      </c>
      <c r="C21" s="39" t="s">
        <v>388</v>
      </c>
      <c r="D21" s="39"/>
      <c r="E21" s="39"/>
      <c r="F21" s="39"/>
      <c r="G21" s="39"/>
      <c r="H21" s="39"/>
      <c r="I21">
        <f>'Stavební rozpočet'!H133</f>
        <v>0</v>
      </c>
      <c r="J21">
        <f>'Stavební rozpočet'!I133</f>
        <v>0</v>
      </c>
      <c r="K21">
        <f t="shared" si="0"/>
        <v>0</v>
      </c>
      <c r="L21">
        <f>'Stavební rozpočet'!L133</f>
        <v>0</v>
      </c>
      <c r="M21" t="s">
        <v>480</v>
      </c>
      <c r="N21">
        <f t="shared" si="1"/>
        <v>0</v>
      </c>
    </row>
    <row r="22" spans="1:14" x14ac:dyDescent="0.25">
      <c r="B22" s="5" t="s">
        <v>397</v>
      </c>
      <c r="C22" s="39" t="s">
        <v>398</v>
      </c>
      <c r="D22" s="39"/>
      <c r="E22" s="39"/>
      <c r="F22" s="39"/>
      <c r="G22" s="39"/>
      <c r="H22" s="39"/>
      <c r="I22">
        <f>'Stavební rozpočet'!H136</f>
        <v>0</v>
      </c>
      <c r="J22">
        <f>'Stavební rozpočet'!I136</f>
        <v>0</v>
      </c>
      <c r="K22">
        <f t="shared" si="0"/>
        <v>0</v>
      </c>
      <c r="L22">
        <f>'Stavební rozpočet'!L136</f>
        <v>6.862E-2</v>
      </c>
      <c r="M22" t="s">
        <v>480</v>
      </c>
      <c r="N22">
        <f t="shared" si="1"/>
        <v>0</v>
      </c>
    </row>
    <row r="23" spans="1:14" x14ac:dyDescent="0.25">
      <c r="B23" s="5" t="s">
        <v>408</v>
      </c>
      <c r="C23" s="39" t="s">
        <v>409</v>
      </c>
      <c r="D23" s="39"/>
      <c r="E23" s="39"/>
      <c r="F23" s="39"/>
      <c r="G23" s="39"/>
      <c r="H23" s="39"/>
      <c r="I23">
        <f>'Stavební rozpočet'!H140</f>
        <v>0</v>
      </c>
      <c r="J23">
        <f>'Stavební rozpočet'!I140</f>
        <v>0</v>
      </c>
      <c r="K23">
        <f t="shared" si="0"/>
        <v>0</v>
      </c>
      <c r="L23">
        <f>'Stavební rozpočet'!L140</f>
        <v>0.92448000000000008</v>
      </c>
      <c r="M23" t="s">
        <v>480</v>
      </c>
      <c r="N23">
        <f t="shared" si="1"/>
        <v>0</v>
      </c>
    </row>
    <row r="24" spans="1:14" x14ac:dyDescent="0.25">
      <c r="B24" s="5" t="s">
        <v>414</v>
      </c>
      <c r="C24" s="39" t="s">
        <v>422</v>
      </c>
      <c r="D24" s="39"/>
      <c r="E24" s="39"/>
      <c r="F24" s="39"/>
      <c r="G24" s="39"/>
      <c r="H24" s="39"/>
      <c r="I24">
        <f>'Stavební rozpočet'!H146</f>
        <v>0</v>
      </c>
      <c r="J24">
        <f>'Stavební rozpočet'!I146</f>
        <v>0</v>
      </c>
      <c r="K24">
        <f t="shared" si="0"/>
        <v>0</v>
      </c>
      <c r="L24">
        <f>'Stavební rozpočet'!L146</f>
        <v>2.7403</v>
      </c>
      <c r="M24" t="s">
        <v>480</v>
      </c>
      <c r="N24">
        <f t="shared" si="1"/>
        <v>0</v>
      </c>
    </row>
    <row r="25" spans="1:14" x14ac:dyDescent="0.25">
      <c r="B25" s="5" t="s">
        <v>431</v>
      </c>
      <c r="C25" s="39" t="s">
        <v>432</v>
      </c>
      <c r="D25" s="39"/>
      <c r="E25" s="39"/>
      <c r="F25" s="39"/>
      <c r="G25" s="39"/>
      <c r="H25" s="39"/>
      <c r="I25">
        <f>'Stavební rozpočet'!H150</f>
        <v>0</v>
      </c>
      <c r="J25">
        <f>'Stavební rozpočet'!I150</f>
        <v>0</v>
      </c>
      <c r="K25">
        <f t="shared" si="0"/>
        <v>0</v>
      </c>
      <c r="L25">
        <f>'Stavební rozpočet'!L150</f>
        <v>0</v>
      </c>
      <c r="M25" t="s">
        <v>480</v>
      </c>
      <c r="N25">
        <f t="shared" si="1"/>
        <v>0</v>
      </c>
    </row>
    <row r="26" spans="1:14" x14ac:dyDescent="0.25">
      <c r="B26" s="5" t="s">
        <v>437</v>
      </c>
      <c r="C26" s="39" t="s">
        <v>438</v>
      </c>
      <c r="D26" s="39"/>
      <c r="E26" s="39"/>
      <c r="F26" s="39"/>
      <c r="G26" s="39"/>
      <c r="H26" s="39"/>
      <c r="I26">
        <f>'Stavební rozpočet'!H152</f>
        <v>0</v>
      </c>
      <c r="J26">
        <f>'Stavební rozpočet'!I152</f>
        <v>0</v>
      </c>
      <c r="K26">
        <f t="shared" si="0"/>
        <v>0</v>
      </c>
      <c r="L26">
        <f>'Stavební rozpočet'!L152</f>
        <v>0</v>
      </c>
      <c r="M26" t="s">
        <v>480</v>
      </c>
      <c r="N26">
        <f t="shared" si="1"/>
        <v>0</v>
      </c>
    </row>
    <row r="27" spans="1:14" x14ac:dyDescent="0.25">
      <c r="B27" s="5" t="s">
        <v>445</v>
      </c>
      <c r="C27" s="39" t="s">
        <v>446</v>
      </c>
      <c r="D27" s="39"/>
      <c r="E27" s="39"/>
      <c r="F27" s="39"/>
      <c r="G27" s="39"/>
      <c r="H27" s="39"/>
      <c r="I27">
        <f>'Stavební rozpočet'!H155</f>
        <v>0</v>
      </c>
      <c r="J27">
        <f>'Stavební rozpočet'!I155</f>
        <v>0</v>
      </c>
      <c r="K27">
        <f t="shared" si="0"/>
        <v>0</v>
      </c>
      <c r="L27">
        <f>'Stavební rozpočet'!L155</f>
        <v>0</v>
      </c>
      <c r="M27" t="s">
        <v>480</v>
      </c>
      <c r="N27">
        <f t="shared" si="1"/>
        <v>0</v>
      </c>
    </row>
    <row r="28" spans="1:14" x14ac:dyDescent="0.25">
      <c r="C28" s="39" t="s">
        <v>466</v>
      </c>
      <c r="D28" s="39"/>
      <c r="E28" s="39"/>
      <c r="F28" s="39"/>
      <c r="G28" s="39"/>
      <c r="H28" s="39"/>
      <c r="I28">
        <f>'Stavební rozpočet'!H164</f>
        <v>0</v>
      </c>
      <c r="J28">
        <f>'Stavební rozpočet'!I164</f>
        <v>0</v>
      </c>
      <c r="K28">
        <f t="shared" si="0"/>
        <v>0</v>
      </c>
      <c r="L28">
        <f>'Stavební rozpočet'!L164</f>
        <v>2.494E-2</v>
      </c>
      <c r="M28" t="s">
        <v>480</v>
      </c>
      <c r="N28">
        <f t="shared" si="1"/>
        <v>0</v>
      </c>
    </row>
    <row r="29" spans="1:14" ht="13" x14ac:dyDescent="0.25">
      <c r="A29" s="4"/>
      <c r="B29" s="4"/>
      <c r="C29" s="19"/>
      <c r="D29" s="19"/>
      <c r="E29" s="19"/>
      <c r="F29" s="19"/>
      <c r="G29" s="19"/>
      <c r="H29" s="19"/>
      <c r="I29" s="41" t="s">
        <v>477</v>
      </c>
      <c r="J29" s="41"/>
      <c r="K29" s="19">
        <f>K8+K9+K10+K11+K12+K13+K14+K15+K16+K17+K18+K19+K20+K21+K22+K23+K24+K25+K26+K27+K28</f>
        <v>0</v>
      </c>
      <c r="L29" s="19"/>
      <c r="M29" s="19"/>
    </row>
    <row r="30" spans="1:14" x14ac:dyDescent="0.25">
      <c r="A30" s="20" t="s">
        <v>50</v>
      </c>
    </row>
    <row r="31" spans="1:14" ht="0" hidden="1" customHeight="1" x14ac:dyDescent="0.25">
      <c r="A31" s="37"/>
      <c r="B31" s="60"/>
      <c r="C31" s="39"/>
      <c r="D31" s="39"/>
      <c r="E31" s="39"/>
      <c r="F31" s="39"/>
      <c r="G31" s="39"/>
      <c r="H31" s="39"/>
      <c r="I31" s="39"/>
      <c r="J31" s="39"/>
      <c r="K31" s="39"/>
      <c r="L31" s="39"/>
    </row>
  </sheetData>
  <sheetProtection formatCells="0" formatColumns="0" formatRows="0" insertColumns="0" insertRows="0" insertHyperlinks="0" deleteColumns="0" deleteRows="0" sort="0" autoFilter="0" pivotTables="0"/>
  <mergeCells count="44">
    <mergeCell ref="A1:L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A6:A7"/>
    <mergeCell ref="B6:B7"/>
    <mergeCell ref="C6:H7"/>
    <mergeCell ref="I6:K6"/>
    <mergeCell ref="C8:H8"/>
    <mergeCell ref="C9:H9"/>
    <mergeCell ref="C10:H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  <mergeCell ref="C22:H22"/>
    <mergeCell ref="C28:H28"/>
    <mergeCell ref="I29:J29"/>
    <mergeCell ref="A31:L31"/>
    <mergeCell ref="C23:H23"/>
    <mergeCell ref="C24:H24"/>
    <mergeCell ref="C25:H25"/>
    <mergeCell ref="C26:H26"/>
    <mergeCell ref="C27:H27"/>
  </mergeCells>
  <pageMargins left="0.7" right="0.7" top="0.75" bottom="0.75" header="0.3" footer="0.3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A32" sqref="A32"/>
    </sheetView>
  </sheetViews>
  <sheetFormatPr defaultRowHeight="12.5" x14ac:dyDescent="0.25"/>
  <cols>
    <col min="1" max="1" width="9.1796875" customWidth="1"/>
    <col min="2" max="2" width="12.90625" customWidth="1"/>
    <col min="3" max="3" width="22.90625" customWidth="1"/>
    <col min="4" max="4" width="10" customWidth="1"/>
    <col min="5" max="5" width="14" customWidth="1"/>
    <col min="6" max="6" width="22.90625" customWidth="1"/>
    <col min="7" max="7" width="9.1796875" customWidth="1"/>
    <col min="8" max="8" width="12.90625" customWidth="1"/>
    <col min="9" max="9" width="22.90625" customWidth="1"/>
  </cols>
  <sheetData>
    <row r="1" spans="1:9" ht="30" customHeight="1" x14ac:dyDescent="0.25">
      <c r="A1" s="91" t="s">
        <v>488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92" t="s">
        <v>1</v>
      </c>
      <c r="B2" s="93"/>
      <c r="C2" s="18" t="s">
        <v>2</v>
      </c>
      <c r="D2" s="24"/>
      <c r="E2" s="24" t="s">
        <v>5</v>
      </c>
      <c r="F2" s="24"/>
      <c r="G2" s="24"/>
      <c r="H2" s="24" t="s">
        <v>489</v>
      </c>
      <c r="I2" s="26"/>
    </row>
    <row r="3" spans="1:9" ht="25.5" customHeight="1" x14ac:dyDescent="0.25">
      <c r="A3" s="94" t="s">
        <v>6</v>
      </c>
      <c r="B3" s="38"/>
      <c r="C3" s="1"/>
      <c r="D3" s="1"/>
      <c r="E3" s="1" t="s">
        <v>8</v>
      </c>
      <c r="F3" s="1"/>
      <c r="G3" s="1"/>
      <c r="H3" s="1" t="s">
        <v>489</v>
      </c>
      <c r="I3" s="27"/>
    </row>
    <row r="4" spans="1:9" ht="25.5" customHeight="1" x14ac:dyDescent="0.25">
      <c r="A4" s="94" t="s">
        <v>9</v>
      </c>
      <c r="B4" s="38"/>
      <c r="C4" s="1" t="s">
        <v>10</v>
      </c>
      <c r="D4" s="1"/>
      <c r="E4" s="1" t="s">
        <v>12</v>
      </c>
      <c r="F4" s="1"/>
      <c r="G4" s="1"/>
      <c r="H4" s="1" t="s">
        <v>489</v>
      </c>
      <c r="I4" s="27"/>
    </row>
    <row r="5" spans="1:9" ht="25.5" customHeight="1" x14ac:dyDescent="0.25">
      <c r="A5" s="94" t="s">
        <v>7</v>
      </c>
      <c r="B5" s="38"/>
      <c r="C5" s="1"/>
      <c r="D5" s="1"/>
      <c r="E5" s="1" t="s">
        <v>11</v>
      </c>
      <c r="F5" s="1"/>
      <c r="G5" s="1"/>
      <c r="H5" s="1" t="s">
        <v>490</v>
      </c>
      <c r="I5" s="28">
        <v>109</v>
      </c>
    </row>
    <row r="6" spans="1:9" ht="25.5" customHeight="1" x14ac:dyDescent="0.25">
      <c r="A6" s="87" t="s">
        <v>13</v>
      </c>
      <c r="B6" s="88"/>
      <c r="C6" s="25"/>
      <c r="D6" s="25"/>
      <c r="E6" s="25" t="s">
        <v>15</v>
      </c>
      <c r="F6" s="25"/>
      <c r="G6" s="25"/>
      <c r="H6" s="25" t="s">
        <v>491</v>
      </c>
      <c r="I6" s="29"/>
    </row>
    <row r="7" spans="1:9" ht="25.5" customHeight="1" x14ac:dyDescent="0.25">
      <c r="A7" s="89" t="s">
        <v>492</v>
      </c>
      <c r="B7" s="90"/>
      <c r="C7" s="90"/>
      <c r="D7" s="90"/>
      <c r="E7" s="90"/>
      <c r="F7" s="90"/>
      <c r="G7" s="90"/>
      <c r="H7" s="90"/>
      <c r="I7" s="90"/>
    </row>
    <row r="8" spans="1:9" ht="25.5" customHeight="1" x14ac:dyDescent="0.25">
      <c r="A8" s="35" t="s">
        <v>493</v>
      </c>
      <c r="B8" s="84" t="s">
        <v>494</v>
      </c>
      <c r="C8" s="85"/>
      <c r="D8" s="35" t="s">
        <v>495</v>
      </c>
      <c r="E8" s="84" t="s">
        <v>496</v>
      </c>
      <c r="F8" s="85"/>
      <c r="G8" s="35" t="s">
        <v>497</v>
      </c>
      <c r="H8" s="84" t="s">
        <v>498</v>
      </c>
      <c r="I8" s="85"/>
    </row>
    <row r="9" spans="1:9" ht="15.5" x14ac:dyDescent="0.25">
      <c r="A9" s="86" t="s">
        <v>499</v>
      </c>
      <c r="B9" s="31" t="s">
        <v>500</v>
      </c>
      <c r="C9" s="32">
        <f>SUM('Stavební rozpočet'!R8:R166)</f>
        <v>0</v>
      </c>
      <c r="D9" s="70" t="s">
        <v>501</v>
      </c>
      <c r="E9" s="71"/>
      <c r="F9" s="32"/>
      <c r="G9" s="70" t="s">
        <v>502</v>
      </c>
      <c r="H9" s="71"/>
      <c r="I9" s="32"/>
    </row>
    <row r="10" spans="1:9" ht="15.5" x14ac:dyDescent="0.25">
      <c r="A10" s="86"/>
      <c r="B10" s="31" t="s">
        <v>28</v>
      </c>
      <c r="C10" s="32">
        <f>SUM('Stavební rozpočet'!S8:S166)</f>
        <v>0</v>
      </c>
      <c r="D10" s="70" t="s">
        <v>503</v>
      </c>
      <c r="E10" s="71"/>
      <c r="F10" s="32"/>
      <c r="G10" s="70" t="s">
        <v>504</v>
      </c>
      <c r="H10" s="71"/>
      <c r="I10" s="32"/>
    </row>
    <row r="11" spans="1:9" ht="15.5" x14ac:dyDescent="0.25">
      <c r="A11" s="86" t="s">
        <v>505</v>
      </c>
      <c r="B11" s="31" t="s">
        <v>500</v>
      </c>
      <c r="C11" s="32">
        <f>SUM('Stavební rozpočet'!T8:T166)</f>
        <v>0</v>
      </c>
      <c r="D11" s="70" t="s">
        <v>506</v>
      </c>
      <c r="E11" s="71"/>
      <c r="F11" s="32"/>
      <c r="G11" s="70" t="s">
        <v>507</v>
      </c>
      <c r="H11" s="71"/>
      <c r="I11" s="32"/>
    </row>
    <row r="12" spans="1:9" ht="15.5" x14ac:dyDescent="0.25">
      <c r="A12" s="86"/>
      <c r="B12" s="31" t="s">
        <v>28</v>
      </c>
      <c r="C12" s="32">
        <f>SUM('Stavební rozpočet'!U8:U166)</f>
        <v>0</v>
      </c>
      <c r="D12" s="70"/>
      <c r="E12" s="71"/>
      <c r="F12" s="32"/>
      <c r="G12" s="70" t="s">
        <v>508</v>
      </c>
      <c r="H12" s="71"/>
      <c r="I12" s="32"/>
    </row>
    <row r="13" spans="1:9" ht="15.5" x14ac:dyDescent="0.25">
      <c r="A13" s="86" t="s">
        <v>509</v>
      </c>
      <c r="B13" s="31" t="s">
        <v>500</v>
      </c>
      <c r="C13" s="32">
        <f>SUM('Stavební rozpočet'!V8:V166)</f>
        <v>0</v>
      </c>
      <c r="D13" s="70"/>
      <c r="E13" s="71"/>
      <c r="F13" s="32"/>
      <c r="G13" s="70" t="s">
        <v>510</v>
      </c>
      <c r="H13" s="71"/>
      <c r="I13" s="32"/>
    </row>
    <row r="14" spans="1:9" ht="15.5" x14ac:dyDescent="0.25">
      <c r="A14" s="86"/>
      <c r="B14" s="31" t="s">
        <v>28</v>
      </c>
      <c r="C14" s="32">
        <f>SUM('Stavební rozpočet'!W8:W166)</f>
        <v>0</v>
      </c>
      <c r="D14" s="70"/>
      <c r="E14" s="71"/>
      <c r="F14" s="32"/>
      <c r="G14" s="70" t="s">
        <v>511</v>
      </c>
      <c r="H14" s="71"/>
      <c r="I14" s="32"/>
    </row>
    <row r="15" spans="1:9" ht="15.5" x14ac:dyDescent="0.25">
      <c r="A15" s="82" t="s">
        <v>466</v>
      </c>
      <c r="B15" s="71"/>
      <c r="C15" s="32">
        <f>SUM('Stavební rozpočet'!X8:X166)</f>
        <v>0</v>
      </c>
      <c r="D15" s="70"/>
      <c r="E15" s="71"/>
      <c r="F15" s="32"/>
      <c r="G15" s="30"/>
      <c r="H15" s="31"/>
      <c r="I15" s="32"/>
    </row>
    <row r="16" spans="1:9" ht="15.5" x14ac:dyDescent="0.25">
      <c r="A16" s="82" t="s">
        <v>512</v>
      </c>
      <c r="B16" s="71"/>
      <c r="C16" s="32">
        <f>SUM('Stavební rozpočet'!P8:P166)</f>
        <v>0</v>
      </c>
      <c r="D16" s="70"/>
      <c r="E16" s="71"/>
      <c r="F16" s="32"/>
      <c r="G16" s="30"/>
      <c r="H16" s="31"/>
      <c r="I16" s="32"/>
    </row>
    <row r="17" spans="1:9" ht="15.5" x14ac:dyDescent="0.25">
      <c r="A17" s="82" t="s">
        <v>513</v>
      </c>
      <c r="B17" s="71"/>
      <c r="C17" s="32">
        <f>SUM(C9:C16)</f>
        <v>0</v>
      </c>
      <c r="D17" s="82" t="s">
        <v>514</v>
      </c>
      <c r="E17" s="83"/>
      <c r="F17" s="32">
        <f>SUM(F9:F16)</f>
        <v>0</v>
      </c>
      <c r="G17" s="82" t="s">
        <v>515</v>
      </c>
      <c r="H17" s="83"/>
      <c r="I17" s="32">
        <f>SUM(I9:I16)</f>
        <v>0</v>
      </c>
    </row>
    <row r="18" spans="1:9" ht="15.5" x14ac:dyDescent="0.25">
      <c r="A18" s="23"/>
      <c r="B18" s="23"/>
      <c r="C18" s="23"/>
      <c r="D18" s="82" t="s">
        <v>516</v>
      </c>
      <c r="E18" s="83"/>
      <c r="F18" s="32"/>
      <c r="G18" s="82" t="s">
        <v>517</v>
      </c>
      <c r="H18" s="83"/>
      <c r="I18" s="32"/>
    </row>
    <row r="19" spans="1:9" ht="15.5" x14ac:dyDescent="0.25">
      <c r="A19" s="23"/>
      <c r="B19" s="23"/>
      <c r="C19" s="23"/>
      <c r="D19" s="23"/>
      <c r="E19" s="23"/>
      <c r="F19" s="23"/>
      <c r="G19" s="34"/>
      <c r="H19" s="34"/>
      <c r="I19" s="23"/>
    </row>
    <row r="20" spans="1:9" ht="15.5" x14ac:dyDescent="0.25">
      <c r="A20" s="23"/>
      <c r="B20" s="23"/>
      <c r="C20" s="23"/>
      <c r="D20" s="23"/>
      <c r="E20" s="23"/>
      <c r="F20" s="23"/>
      <c r="G20" s="34"/>
      <c r="H20" s="34"/>
      <c r="I20" s="23"/>
    </row>
    <row r="21" spans="1:9" ht="15.5" x14ac:dyDescent="0.25">
      <c r="A21" s="23"/>
      <c r="B21" s="23"/>
      <c r="C21" s="23"/>
      <c r="D21" s="23"/>
      <c r="E21" s="23"/>
      <c r="F21" s="23"/>
      <c r="G21" s="23"/>
      <c r="H21" s="23"/>
      <c r="I21" s="23"/>
    </row>
    <row r="22" spans="1:9" ht="15.5" x14ac:dyDescent="0.25">
      <c r="A22" s="72" t="s">
        <v>518</v>
      </c>
      <c r="B22" s="73"/>
      <c r="C22" s="33">
        <f>SUM('Stavební rozpočet'!Z9:Z166)*(1-C18/100)</f>
        <v>0</v>
      </c>
      <c r="D22" s="23"/>
      <c r="E22" s="23"/>
      <c r="F22" s="23"/>
      <c r="G22" s="23"/>
      <c r="H22" s="23"/>
      <c r="I22" s="23"/>
    </row>
    <row r="23" spans="1:9" ht="15.5" x14ac:dyDescent="0.25">
      <c r="A23" s="72" t="s">
        <v>519</v>
      </c>
      <c r="B23" s="73"/>
      <c r="C23" s="33">
        <f>SUM('Stavební rozpočet'!AA9:AA166)*(1-C18/100)</f>
        <v>0</v>
      </c>
      <c r="D23" s="72" t="s">
        <v>520</v>
      </c>
      <c r="E23" s="73"/>
      <c r="F23" s="33">
        <f>ROUND(C23*(15/100),2)</f>
        <v>0</v>
      </c>
      <c r="G23" s="72" t="s">
        <v>521</v>
      </c>
      <c r="H23" s="73"/>
      <c r="I23" s="33">
        <f>SUM(C22:C24)</f>
        <v>0</v>
      </c>
    </row>
    <row r="24" spans="1:9" ht="15.5" x14ac:dyDescent="0.25">
      <c r="A24" s="72" t="s">
        <v>522</v>
      </c>
      <c r="B24" s="73"/>
      <c r="C24" s="33">
        <f>SUM('Stavební rozpočet'!AB9:AB166)*(1-C18/100)+(F17+I17+F18+I18+I19+I20)</f>
        <v>0</v>
      </c>
      <c r="D24" s="72" t="s">
        <v>523</v>
      </c>
      <c r="E24" s="73"/>
      <c r="F24" s="33">
        <f>ROUND(C24*(21/100),2)</f>
        <v>0</v>
      </c>
      <c r="G24" s="72" t="s">
        <v>524</v>
      </c>
      <c r="H24" s="73"/>
      <c r="I24" s="33">
        <f>F23+F24+I23</f>
        <v>0</v>
      </c>
    </row>
    <row r="25" spans="1:9" ht="15.5" x14ac:dyDescent="0.25">
      <c r="A25" s="23"/>
      <c r="B25" s="23"/>
      <c r="C25" s="23"/>
      <c r="D25" s="23"/>
      <c r="E25" s="23"/>
      <c r="F25" s="23"/>
      <c r="G25" s="23"/>
      <c r="H25" s="23"/>
      <c r="I25" s="23"/>
    </row>
    <row r="26" spans="1:9" ht="15.5" x14ac:dyDescent="0.25">
      <c r="A26" s="74" t="s">
        <v>8</v>
      </c>
      <c r="B26" s="75"/>
      <c r="C26" s="76"/>
      <c r="D26" s="74" t="s">
        <v>5</v>
      </c>
      <c r="E26" s="75"/>
      <c r="F26" s="76"/>
      <c r="G26" s="74" t="s">
        <v>12</v>
      </c>
      <c r="H26" s="75"/>
      <c r="I26" s="76"/>
    </row>
    <row r="27" spans="1:9" x14ac:dyDescent="0.25">
      <c r="A27" s="77"/>
      <c r="B27" s="69"/>
      <c r="C27" s="78"/>
      <c r="D27" s="77"/>
      <c r="E27" s="69"/>
      <c r="F27" s="78"/>
      <c r="G27" s="77"/>
      <c r="H27" s="69"/>
      <c r="I27" s="78"/>
    </row>
    <row r="28" spans="1:9" x14ac:dyDescent="0.25">
      <c r="A28" s="77"/>
      <c r="B28" s="69"/>
      <c r="C28" s="78"/>
      <c r="D28" s="77"/>
      <c r="E28" s="69"/>
      <c r="F28" s="78"/>
      <c r="G28" s="77"/>
      <c r="H28" s="69"/>
      <c r="I28" s="78"/>
    </row>
    <row r="29" spans="1:9" x14ac:dyDescent="0.25">
      <c r="A29" s="77"/>
      <c r="B29" s="69"/>
      <c r="C29" s="78"/>
      <c r="D29" s="77"/>
      <c r="E29" s="69"/>
      <c r="F29" s="78"/>
      <c r="G29" s="77"/>
      <c r="H29" s="69"/>
      <c r="I29" s="78"/>
    </row>
    <row r="30" spans="1:9" ht="15.5" x14ac:dyDescent="0.25">
      <c r="A30" s="79" t="s">
        <v>525</v>
      </c>
      <c r="B30" s="80"/>
      <c r="C30" s="81"/>
      <c r="D30" s="79" t="s">
        <v>525</v>
      </c>
      <c r="E30" s="80"/>
      <c r="F30" s="81"/>
      <c r="G30" s="79" t="s">
        <v>525</v>
      </c>
      <c r="H30" s="80"/>
      <c r="I30" s="81"/>
    </row>
    <row r="31" spans="1:9" ht="15.5" x14ac:dyDescent="0.25">
      <c r="A31" s="36" t="s">
        <v>50</v>
      </c>
      <c r="B31" s="23"/>
      <c r="C31" s="23"/>
      <c r="D31" s="23"/>
      <c r="E31" s="23"/>
      <c r="F31" s="23"/>
      <c r="G31" s="23"/>
      <c r="H31" s="23"/>
      <c r="I31" s="23"/>
    </row>
    <row r="32" spans="1:9" ht="0" hidden="1" customHeight="1" x14ac:dyDescent="0.25">
      <c r="A32" s="68"/>
      <c r="B32" s="69"/>
      <c r="C32" s="69"/>
      <c r="D32" s="69"/>
      <c r="E32" s="69"/>
      <c r="F32" s="69"/>
      <c r="G32" s="69"/>
      <c r="H32" s="69"/>
      <c r="I32" s="69"/>
    </row>
    <row r="33" spans="1:9" ht="15.5" x14ac:dyDescent="0.25">
      <c r="A33" s="23"/>
      <c r="B33" s="23"/>
      <c r="C33" s="23"/>
      <c r="D33" s="23"/>
      <c r="E33" s="23"/>
      <c r="F33" s="23"/>
      <c r="G33" s="23"/>
      <c r="H33" s="23"/>
      <c r="I33" s="23"/>
    </row>
    <row r="34" spans="1:9" ht="15.5" x14ac:dyDescent="0.25">
      <c r="A34" s="23"/>
      <c r="B34" s="23"/>
      <c r="C34" s="23"/>
      <c r="D34" s="23"/>
      <c r="E34" s="23"/>
      <c r="F34" s="23"/>
      <c r="G34" s="23"/>
      <c r="H34" s="23"/>
      <c r="I34" s="23"/>
    </row>
    <row r="35" spans="1:9" ht="15.5" x14ac:dyDescent="0.25">
      <c r="A35" s="23"/>
      <c r="B35" s="23"/>
      <c r="C35" s="23"/>
      <c r="D35" s="23"/>
      <c r="E35" s="23"/>
      <c r="F35" s="23"/>
      <c r="G35" s="23"/>
      <c r="H35" s="23"/>
      <c r="I35" s="23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Stavební rozpočet</vt:lpstr>
      <vt:lpstr>Rozpočet - Jen skupiny</vt:lpstr>
      <vt:lpstr>Rozpočet - Jen podskupiny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30/2024 ZŠ F-M, J.z Poděbrad, bazén oprava- 2x WC hala, neoceněný</dc:title>
  <dc:subject/>
  <dc:creator>Verlag Dashőfer, s.r.o.</dc:creator>
  <cp:keywords/>
  <dc:description/>
  <cp:lastModifiedBy>Vladimír Krubl</cp:lastModifiedBy>
  <dcterms:created xsi:type="dcterms:W3CDTF">2024-06-05T10:36:13Z</dcterms:created>
  <dcterms:modified xsi:type="dcterms:W3CDTF">2024-06-09T13:18:33Z</dcterms:modified>
  <cp:category/>
</cp:coreProperties>
</file>